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00" windowHeight="3960" tabRatio="279" activeTab="0"/>
  </bookViews>
  <sheets>
    <sheet name="PART-III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0">'PART-III'!$A$1:$P$141</definedName>
  </definedNames>
  <calcPr fullCalcOnLoad="1"/>
</workbook>
</file>

<file path=xl/sharedStrings.xml><?xml version="1.0" encoding="utf-8"?>
<sst xmlns="http://schemas.openxmlformats.org/spreadsheetml/2006/main" count="269" uniqueCount="209">
  <si>
    <t>ACS Group Exemption number is 0945</t>
  </si>
  <si>
    <t>A -- Statement of Revenues and Expenses Operating Funds</t>
  </si>
  <si>
    <t>(1)</t>
  </si>
  <si>
    <t>Annual ACS allotment</t>
  </si>
  <si>
    <t>Subtotals</t>
  </si>
  <si>
    <t>(2)</t>
  </si>
  <si>
    <t>New member commissions</t>
  </si>
  <si>
    <t>(3)</t>
  </si>
  <si>
    <t>Donations, contributions</t>
  </si>
  <si>
    <t>(3a)</t>
  </si>
  <si>
    <t>(4)</t>
  </si>
  <si>
    <t>Rebate from ACS for Councilor travel expenses</t>
  </si>
  <si>
    <t>(5)</t>
  </si>
  <si>
    <t>national or regional meetings, etc.)</t>
  </si>
  <si>
    <t>(6)</t>
  </si>
  <si>
    <t>Local Section dues, affiliate dues</t>
  </si>
  <si>
    <t>(7)</t>
  </si>
  <si>
    <t>Interest, dividends</t>
  </si>
  <si>
    <t>(8)</t>
  </si>
  <si>
    <t xml:space="preserve">Special Events and activities (describe and itemize in an attachment; the </t>
  </si>
  <si>
    <t xml:space="preserve">purpose of these is to raise funds that are other than contributions to finance </t>
  </si>
  <si>
    <t>exempt activities.  Include events such as dinner dances, raffles, bingo games, etc.)</t>
  </si>
  <si>
    <t>(8a)</t>
  </si>
  <si>
    <t>Gross revenue (not including $________ of contributions reported on line 3)</t>
  </si>
  <si>
    <t>6a</t>
  </si>
  <si>
    <t>(8b)</t>
  </si>
  <si>
    <t>Less: direct expenses other than fundraising expenses</t>
  </si>
  <si>
    <t>6b</t>
  </si>
  <si>
    <t>(8c)</t>
  </si>
  <si>
    <t>Net income (or loss) from special events and activities (line 8a less line 8b)</t>
  </si>
  <si>
    <t>6c</t>
  </si>
  <si>
    <t>(9)</t>
  </si>
  <si>
    <t>Meals (include total meals revenue)</t>
  </si>
  <si>
    <t>(10)</t>
  </si>
  <si>
    <t>Other revenue (describe and itemize)</t>
  </si>
  <si>
    <t>(11)</t>
  </si>
  <si>
    <t>Total Revenues</t>
  </si>
  <si>
    <t>(add lines 1 through 7 and 8c through 10)</t>
  </si>
  <si>
    <t>will equal line 9</t>
  </si>
  <si>
    <t>Expenses</t>
  </si>
  <si>
    <t>(12)</t>
  </si>
  <si>
    <t>Subsidies to subsections, topical groups, or affiliate groups</t>
  </si>
  <si>
    <t>(13)</t>
  </si>
  <si>
    <t>Awards, scholarships, grants, etc.</t>
  </si>
  <si>
    <t>(14)</t>
  </si>
  <si>
    <t>Administrative expenses (not including postage, printing, and shipping)</t>
  </si>
  <si>
    <t>(14a)</t>
  </si>
  <si>
    <t>Salaries, other compensation</t>
  </si>
  <si>
    <t>(14b)</t>
  </si>
  <si>
    <t>Professional fees and payments to independent contractors</t>
  </si>
  <si>
    <t>(14c)</t>
  </si>
  <si>
    <t>Occupancy, rent, utilities, and maintenance</t>
  </si>
  <si>
    <t>(14d)</t>
  </si>
  <si>
    <t xml:space="preserve">Total administrative expenses </t>
  </si>
  <si>
    <t>(add lines 14a through 14c)</t>
  </si>
  <si>
    <t>(15)</t>
  </si>
  <si>
    <t xml:space="preserve">Printing, publications, newsletters, meeting announcements, postage, </t>
  </si>
  <si>
    <t>and shipping</t>
  </si>
  <si>
    <t>(16)</t>
  </si>
  <si>
    <t>Local meetings (include speakers’ expenses)</t>
  </si>
  <si>
    <t>(17)</t>
  </si>
  <si>
    <t>Meals (include total meal expenses)</t>
  </si>
  <si>
    <t>(18)</t>
  </si>
  <si>
    <t>Travel subsidies to Councilors</t>
  </si>
  <si>
    <t>(19)</t>
  </si>
  <si>
    <t>Travel subsidy and fee for Local Section Leadership Conference</t>
  </si>
  <si>
    <t>(20)</t>
  </si>
  <si>
    <t>Other expenses (describe and itemize)</t>
  </si>
  <si>
    <t>(21)</t>
  </si>
  <si>
    <t>Total Expenses</t>
  </si>
  <si>
    <t>(add lines 12, 13, and 14d through 20)</t>
  </si>
  <si>
    <t>will equal line 17</t>
  </si>
  <si>
    <t>(22)</t>
  </si>
  <si>
    <r>
      <t>EXCESS (DEFICIT)</t>
    </r>
    <r>
      <rPr>
        <sz val="9"/>
        <rFont val="Times New Roman"/>
        <family val="1"/>
      </rPr>
      <t xml:space="preserve">   (Line 11 less line 21)</t>
    </r>
  </si>
  <si>
    <t>will equal line 18</t>
  </si>
  <si>
    <t>(23)</t>
  </si>
  <si>
    <t>Investments (estimated current market value of stocks and bonds)</t>
  </si>
  <si>
    <t>Of the amount cited in line 23, indicate how much is restricted by external donor</t>
  </si>
  <si>
    <t xml:space="preserve">stipulation for uses such as awards funds, building funds, etc. </t>
  </si>
  <si>
    <t>List individual accounts, if possible.</t>
  </si>
  <si>
    <t>(23a)</t>
  </si>
  <si>
    <t>(23b)</t>
  </si>
  <si>
    <t>(23c)</t>
  </si>
  <si>
    <t>(23d)</t>
  </si>
  <si>
    <t>Total Restricted Funds</t>
  </si>
  <si>
    <t>(add lines 23a, 23b, 23c, 23d)</t>
  </si>
  <si>
    <t>(24)</t>
  </si>
  <si>
    <t>CDs, Money Markets</t>
  </si>
  <si>
    <t>(25)</t>
  </si>
  <si>
    <t>Cash on hand (passbook savings and checkbook)</t>
  </si>
  <si>
    <t>(26)</t>
  </si>
  <si>
    <t>Other assets (describe and itemize)</t>
  </si>
  <si>
    <t>(27)</t>
  </si>
  <si>
    <r>
      <t xml:space="preserve">Total Assets </t>
    </r>
    <r>
      <rPr>
        <sz val="9"/>
        <rFont val="Times New Roman"/>
        <family val="1"/>
      </rPr>
      <t>(add lines 23, 24, 25 and 26)</t>
    </r>
  </si>
  <si>
    <t>(28)</t>
  </si>
  <si>
    <r>
      <t>Average interest earned on assets (%): __</t>
    </r>
    <r>
      <rPr>
        <sz val="9"/>
        <rFont val="Times New Roman"/>
        <family val="1"/>
      </rPr>
      <t>________________________________________</t>
    </r>
  </si>
  <si>
    <t>(29)</t>
  </si>
  <si>
    <t>Liabilities, if any</t>
  </si>
  <si>
    <t>(30)</t>
  </si>
  <si>
    <t>(31)</t>
  </si>
  <si>
    <r>
      <t xml:space="preserve">EXCESS (DEFICIT) </t>
    </r>
    <r>
      <rPr>
        <sz val="9"/>
        <rFont val="Times New Roman"/>
        <family val="1"/>
      </rPr>
      <t>(line 30 less line 31)</t>
    </r>
  </si>
  <si>
    <t>(32)</t>
  </si>
  <si>
    <t>EXCESS (DEFICIT) from line 22</t>
  </si>
  <si>
    <t>(33)</t>
  </si>
  <si>
    <t>will equal line 13</t>
  </si>
  <si>
    <t>(On a separate attachment, explain any differences between lines 22 and 32)</t>
  </si>
  <si>
    <r>
      <t>the general public and not more than 33 1/3% of its support from investment income.</t>
    </r>
    <r>
      <rPr>
        <b/>
        <i/>
        <sz val="9"/>
        <rFont val="Times New Roman"/>
        <family val="0"/>
      </rPr>
      <t xml:space="preserve"> NOTE:</t>
    </r>
    <r>
      <rPr>
        <i/>
        <sz val="9"/>
        <rFont val="Times New Roman"/>
        <family val="1"/>
      </rPr>
      <t xml:space="preserve">  A section that fails the test for 2 consecutive years loses its</t>
    </r>
  </si>
  <si>
    <t xml:space="preserve">Public Support Ratio = </t>
  </si>
  <si>
    <t>Gifts, Grants, Contributions, Membership Dues &amp; Exempt Function Revenues</t>
  </si>
  <si>
    <t>= Line (1+2+3+4+5+6+9+10) *</t>
  </si>
  <si>
    <t xml:space="preserve">Gifts, Grants, Contributions, Membership Dues, Exempt Function Revenues, </t>
  </si>
  <si>
    <t xml:space="preserve"> = Line 11</t>
  </si>
  <si>
    <t>Interest, Unrelated Business Income, Tax Revenues, Value of Services &amp; Facilities, Other Sources</t>
  </si>
  <si>
    <t>* Exclude any unrelated business income</t>
  </si>
  <si>
    <t xml:space="preserve">Gross Investment Income Ratio = </t>
  </si>
  <si>
    <t>Gross income from interest &amp; dividends</t>
  </si>
  <si>
    <t>= Line 7</t>
  </si>
  <si>
    <t>= Line 11</t>
  </si>
  <si>
    <t>_____ No</t>
  </si>
  <si>
    <t>Name:</t>
  </si>
  <si>
    <t>Councilor Name:</t>
  </si>
  <si>
    <t>Office:</t>
  </si>
  <si>
    <t>Signature:</t>
  </si>
  <si>
    <t>Date:</t>
  </si>
  <si>
    <t>American Chemical Society, Office of Executive Director, c/o Office of Local Section Activities, 1155 16th Street, NW, Washington, DC 20036</t>
  </si>
  <si>
    <t xml:space="preserve">excluding realized </t>
  </si>
  <si>
    <t>capital gains(losses)</t>
  </si>
  <si>
    <t>excluding capital</t>
  </si>
  <si>
    <t>gains (losses)</t>
  </si>
  <si>
    <t xml:space="preserve"> </t>
  </si>
  <si>
    <t xml:space="preserve">public charity status and becomes a private foundation. </t>
  </si>
  <si>
    <t>Maps to IRS Form 990E-Z</t>
  </si>
  <si>
    <t>Line #</t>
  </si>
  <si>
    <t>Amount for Line</t>
  </si>
  <si>
    <t xml:space="preserve">Section  </t>
  </si>
  <si>
    <t xml:space="preserve">Program revenue (includes newsletters, short courses, lecture series, </t>
  </si>
  <si>
    <t>Bequests and/or trusts (list amount separately from line 3)</t>
  </si>
  <si>
    <r>
      <t xml:space="preserve">Public Support Test or Reason for Non-Private Foundation Status.   </t>
    </r>
    <r>
      <rPr>
        <i/>
        <sz val="9"/>
        <rFont val="Times New Roman"/>
        <family val="1"/>
      </rPr>
      <t xml:space="preserve">Local sections must normally receive more than 33 1/3% of its support donations from </t>
    </r>
  </si>
  <si>
    <t>PART III - 2004 ANNUAL FINANCIAL REPORT</t>
  </si>
  <si>
    <r>
      <t>B – Balance Sheet</t>
    </r>
    <r>
      <rPr>
        <sz val="9"/>
        <rFont val="Times New Roman"/>
        <family val="1"/>
      </rPr>
      <t xml:space="preserve">  as of 12/31/04</t>
    </r>
  </si>
  <si>
    <r>
      <t xml:space="preserve">Net assets, 12/31/04 </t>
    </r>
    <r>
      <rPr>
        <sz val="9"/>
        <rFont val="Times New Roman"/>
        <family val="1"/>
      </rPr>
      <t>(line 27 less line 29)</t>
    </r>
  </si>
  <si>
    <r>
      <t>Last Year's Net assets, 12/31/03</t>
    </r>
    <r>
      <rPr>
        <sz val="9"/>
        <rFont val="Times New Roman"/>
        <family val="1"/>
      </rPr>
      <t xml:space="preserve"> (line 30, 2001 report)</t>
    </r>
  </si>
  <si>
    <t>Was your section required to file any IRS Tax Forms in 2004?</t>
  </si>
  <si>
    <t>Please return TWO copies by February 15, 2005 to:</t>
  </si>
  <si>
    <t>Please use this space to explain any "other" revenues or expenses.</t>
  </si>
  <si>
    <t>Scholarship Funds</t>
  </si>
  <si>
    <t>Ipatieff Book Fund</t>
  </si>
  <si>
    <t>Henrietta Z. Freud Trust</t>
  </si>
  <si>
    <t>Willard Gibbs Medal Award Fund</t>
  </si>
  <si>
    <t>(23e)</t>
  </si>
  <si>
    <t>Bernard Schaar Scholarship CCC Fund</t>
  </si>
  <si>
    <t>Form 990; AG990-IL</t>
  </si>
  <si>
    <t>_X Yes, we filed form(s) ______________________</t>
  </si>
  <si>
    <t>Herbert S. Golinkin</t>
  </si>
  <si>
    <t>Comptroller</t>
  </si>
  <si>
    <t>Itemizations and Descriptions</t>
  </si>
  <si>
    <t>Line 10</t>
  </si>
  <si>
    <t>Miscellaneous Income</t>
  </si>
  <si>
    <t>Line 20</t>
  </si>
  <si>
    <t>Officers (Administrative Expenses)</t>
  </si>
  <si>
    <t>Chair</t>
  </si>
  <si>
    <t>Secretary</t>
  </si>
  <si>
    <t>Treasurer</t>
  </si>
  <si>
    <t>Subtotal Officers</t>
  </si>
  <si>
    <t>Committees (Administrative Expenses)</t>
  </si>
  <si>
    <t>Gibbs Arrangements</t>
  </si>
  <si>
    <t>House</t>
  </si>
  <si>
    <t>High School Education</t>
  </si>
  <si>
    <t>Hospitality</t>
  </si>
  <si>
    <t>Public Affairs</t>
  </si>
  <si>
    <t>Chemistry Week</t>
  </si>
  <si>
    <t>College Education</t>
  </si>
  <si>
    <t>Minority Affairs</t>
  </si>
  <si>
    <t>Environmental &amp; Lab Safety</t>
  </si>
  <si>
    <t>Webpage</t>
  </si>
  <si>
    <t>Subtotal Committees</t>
  </si>
  <si>
    <t>General</t>
  </si>
  <si>
    <t>Insurance</t>
  </si>
  <si>
    <t>Miscellaneous</t>
  </si>
  <si>
    <t>Postage</t>
  </si>
  <si>
    <t>Great Lakes Regional Meeting</t>
  </si>
  <si>
    <t>Awards</t>
  </si>
  <si>
    <t>Jr. High/Middle School Education</t>
  </si>
  <si>
    <t>Membership Affairs</t>
  </si>
  <si>
    <t>Office</t>
  </si>
  <si>
    <t>Project SEED</t>
  </si>
  <si>
    <t>Chair-Elect</t>
  </si>
  <si>
    <t>See attached page</t>
  </si>
  <si>
    <t>Subtotal General</t>
  </si>
  <si>
    <t>Total Line 20</t>
  </si>
  <si>
    <t>A. Revenue and Expenses - Operating Funds</t>
  </si>
  <si>
    <t>B. Balance Sheet</t>
  </si>
  <si>
    <t>Line 23</t>
  </si>
  <si>
    <t>All items in line 23 are restricted by 1) endlwed gifts per instruction of the donor(s) or</t>
  </si>
  <si>
    <t>2) by representations of the Section in solicitation of donations.</t>
  </si>
  <si>
    <t>Line 23(e)</t>
  </si>
  <si>
    <t>The monies in this fund re the sole propoerty of the Chicago Chemists Club. The earnings</t>
  </si>
  <si>
    <t>from this fund are used to finance a scholarship award presented by the Chicago Chemists</t>
  </si>
  <si>
    <t>Club through the Chicago Section's scholarship award program.  The monies are invested</t>
  </si>
  <si>
    <t>with the Chicago Section's assets to maximize the earnings of these monies</t>
  </si>
  <si>
    <t>Line 26</t>
  </si>
  <si>
    <t>Other Assets</t>
  </si>
  <si>
    <t>Accounts Receivable</t>
  </si>
  <si>
    <t>Willard Gibbs Medal Inventory</t>
  </si>
  <si>
    <t>Petty Cash</t>
  </si>
  <si>
    <t>Prepaid Expenses</t>
  </si>
  <si>
    <t>Total Line 26</t>
  </si>
  <si>
    <t>The difference between line 22 and line 32 is due to unrealized capital gains (losses) on investments.</t>
  </si>
  <si>
    <t>Chicago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</si>
</sst>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u val="single"/>
      <sz val="9"/>
      <name val="Times New Roman"/>
      <family val="1"/>
    </font>
    <font>
      <b/>
      <i/>
      <sz val="9"/>
      <name val="Times New Roman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otted"/>
      <bottom>
        <color indexed="63"/>
      </bottom>
    </border>
    <border>
      <left>
        <color indexed="63"/>
      </left>
      <right style="dashed"/>
      <top style="dott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4" fillId="2" borderId="0" xfId="0" applyFont="1" applyFill="1" applyAlignment="1" applyProtection="1">
      <alignment/>
      <protection locked="0"/>
    </xf>
    <xf numFmtId="49" fontId="4" fillId="2" borderId="0" xfId="0" applyNumberFormat="1" applyFont="1" applyFill="1" applyAlignment="1" applyProtection="1">
      <alignment/>
      <protection locked="0"/>
    </xf>
    <xf numFmtId="49" fontId="4" fillId="2" borderId="0" xfId="0" applyNumberFormat="1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/>
      <protection locked="0"/>
    </xf>
    <xf numFmtId="0" fontId="5" fillId="2" borderId="1" xfId="0" applyFont="1" applyFill="1" applyBorder="1" applyAlignment="1" applyProtection="1">
      <alignment/>
      <protection locked="0"/>
    </xf>
    <xf numFmtId="49" fontId="5" fillId="2" borderId="0" xfId="0" applyNumberFormat="1" applyFont="1" applyFill="1" applyAlignment="1" applyProtection="1">
      <alignment/>
      <protection locked="0"/>
    </xf>
    <xf numFmtId="49" fontId="5" fillId="2" borderId="0" xfId="0" applyNumberFormat="1" applyFont="1" applyFill="1" applyAlignment="1" applyProtection="1">
      <alignment horizontal="center"/>
      <protection locked="0"/>
    </xf>
    <xf numFmtId="164" fontId="10" fillId="2" borderId="0" xfId="0" applyNumberFormat="1" applyFont="1" applyFill="1" applyAlignment="1" applyProtection="1">
      <alignment horizontal="center"/>
      <protection locked="0"/>
    </xf>
    <xf numFmtId="164" fontId="5" fillId="2" borderId="0" xfId="0" applyNumberFormat="1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/>
      <protection locked="0"/>
    </xf>
    <xf numFmtId="164" fontId="5" fillId="2" borderId="2" xfId="0" applyNumberFormat="1" applyFont="1" applyFill="1" applyBorder="1" applyAlignment="1" applyProtection="1">
      <alignment horizontal="center"/>
      <protection locked="0"/>
    </xf>
    <xf numFmtId="49" fontId="6" fillId="2" borderId="0" xfId="0" applyNumberFormat="1" applyFont="1" applyFill="1" applyAlignment="1" applyProtection="1">
      <alignment/>
      <protection locked="0"/>
    </xf>
    <xf numFmtId="0" fontId="5" fillId="2" borderId="0" xfId="0" applyFont="1" applyFill="1" applyBorder="1" applyAlignment="1" applyProtection="1">
      <alignment/>
      <protection locked="0"/>
    </xf>
    <xf numFmtId="164" fontId="5" fillId="2" borderId="0" xfId="0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/>
      <protection locked="0"/>
    </xf>
    <xf numFmtId="0" fontId="5" fillId="2" borderId="4" xfId="0" applyFont="1" applyFill="1" applyBorder="1" applyAlignment="1" applyProtection="1">
      <alignment/>
      <protection locked="0"/>
    </xf>
    <xf numFmtId="0" fontId="5" fillId="2" borderId="5" xfId="0" applyFont="1" applyFill="1" applyBorder="1" applyAlignment="1" applyProtection="1">
      <alignment/>
      <protection locked="0"/>
    </xf>
    <xf numFmtId="0" fontId="5" fillId="2" borderId="6" xfId="0" applyFont="1" applyFill="1" applyBorder="1" applyAlignment="1" applyProtection="1">
      <alignment/>
      <protection locked="0"/>
    </xf>
    <xf numFmtId="164" fontId="5" fillId="2" borderId="6" xfId="0" applyNumberFormat="1" applyFont="1" applyFill="1" applyBorder="1" applyAlignment="1" applyProtection="1">
      <alignment/>
      <protection locked="0"/>
    </xf>
    <xf numFmtId="164" fontId="5" fillId="2" borderId="4" xfId="0" applyNumberFormat="1" applyFont="1" applyFill="1" applyBorder="1" applyAlignment="1" applyProtection="1">
      <alignment/>
      <protection locked="0"/>
    </xf>
    <xf numFmtId="0" fontId="5" fillId="2" borderId="7" xfId="0" applyFont="1" applyFill="1" applyBorder="1" applyAlignment="1" applyProtection="1">
      <alignment/>
      <protection locked="0"/>
    </xf>
    <xf numFmtId="0" fontId="5" fillId="2" borderId="8" xfId="0" applyFont="1" applyFill="1" applyBorder="1" applyAlignment="1" applyProtection="1">
      <alignment/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164" fontId="4" fillId="2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2" borderId="9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9" fontId="5" fillId="2" borderId="8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/>
      <protection locked="0"/>
    </xf>
    <xf numFmtId="49" fontId="5" fillId="3" borderId="0" xfId="0" applyNumberFormat="1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/>
      <protection locked="0"/>
    </xf>
    <xf numFmtId="49" fontId="5" fillId="3" borderId="2" xfId="0" applyNumberFormat="1" applyFont="1" applyFill="1" applyBorder="1" applyAlignment="1" applyProtection="1">
      <alignment horizontal="center"/>
      <protection locked="0"/>
    </xf>
    <xf numFmtId="164" fontId="10" fillId="2" borderId="0" xfId="0" applyNumberFormat="1" applyFont="1" applyFill="1" applyAlignment="1" applyProtection="1">
      <alignment horizontal="center"/>
      <protection/>
    </xf>
    <xf numFmtId="8" fontId="5" fillId="2" borderId="11" xfId="0" applyNumberFormat="1" applyFont="1" applyFill="1" applyBorder="1" applyAlignment="1" applyProtection="1">
      <alignment horizontal="center"/>
      <protection/>
    </xf>
    <xf numFmtId="164" fontId="5" fillId="4" borderId="11" xfId="0" applyNumberFormat="1" applyFont="1" applyFill="1" applyBorder="1" applyAlignment="1" applyProtection="1">
      <alignment horizontal="center"/>
      <protection/>
    </xf>
    <xf numFmtId="164" fontId="9" fillId="4" borderId="11" xfId="0" applyNumberFormat="1" applyFont="1" applyFill="1" applyBorder="1" applyAlignment="1" applyProtection="1">
      <alignment horizontal="center"/>
      <protection/>
    </xf>
    <xf numFmtId="164" fontId="5" fillId="2" borderId="12" xfId="0" applyNumberFormat="1" applyFont="1" applyFill="1" applyBorder="1" applyAlignment="1" applyProtection="1">
      <alignment horizontal="center"/>
      <protection/>
    </xf>
    <xf numFmtId="0" fontId="5" fillId="2" borderId="12" xfId="0" applyFont="1" applyFill="1" applyBorder="1" applyAlignment="1" applyProtection="1">
      <alignment horizontal="center"/>
      <protection/>
    </xf>
    <xf numFmtId="164" fontId="5" fillId="2" borderId="13" xfId="0" applyNumberFormat="1" applyFont="1" applyFill="1" applyBorder="1" applyAlignment="1" applyProtection="1">
      <alignment horizontal="center"/>
      <protection/>
    </xf>
    <xf numFmtId="0" fontId="4" fillId="2" borderId="12" xfId="0" applyFont="1" applyFill="1" applyBorder="1" applyAlignment="1" applyProtection="1">
      <alignment horizontal="center"/>
      <protection/>
    </xf>
    <xf numFmtId="164" fontId="4" fillId="2" borderId="0" xfId="0" applyNumberFormat="1" applyFont="1" applyFill="1" applyAlignment="1" applyProtection="1">
      <alignment horizontal="center"/>
      <protection/>
    </xf>
    <xf numFmtId="165" fontId="6" fillId="2" borderId="0" xfId="19" applyNumberFormat="1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49" fontId="6" fillId="2" borderId="1" xfId="0" applyNumberFormat="1" applyFont="1" applyFill="1" applyBorder="1" applyAlignment="1" applyProtection="1">
      <alignment/>
      <protection/>
    </xf>
    <xf numFmtId="49" fontId="5" fillId="2" borderId="1" xfId="0" applyNumberFormat="1" applyFont="1" applyFill="1" applyBorder="1" applyAlignment="1" applyProtection="1">
      <alignment/>
      <protection/>
    </xf>
    <xf numFmtId="0" fontId="5" fillId="2" borderId="1" xfId="0" applyFont="1" applyFill="1" applyBorder="1" applyAlignment="1" applyProtection="1">
      <alignment/>
      <protection/>
    </xf>
    <xf numFmtId="49" fontId="5" fillId="2" borderId="1" xfId="0" applyNumberFormat="1" applyFont="1" applyFill="1" applyBorder="1" applyAlignment="1" applyProtection="1">
      <alignment horizontal="center"/>
      <protection/>
    </xf>
    <xf numFmtId="49" fontId="5" fillId="2" borderId="0" xfId="0" applyNumberFormat="1" applyFont="1" applyFill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49" fontId="5" fillId="2" borderId="0" xfId="0" applyNumberFormat="1" applyFont="1" applyFill="1" applyAlignment="1" applyProtection="1">
      <alignment horizontal="center"/>
      <protection/>
    </xf>
    <xf numFmtId="49" fontId="5" fillId="2" borderId="0" xfId="0" applyNumberFormat="1" applyFont="1" applyFill="1" applyAlignment="1" applyProtection="1">
      <alignment horizontal="right"/>
      <protection/>
    </xf>
    <xf numFmtId="0" fontId="0" fillId="2" borderId="0" xfId="0" applyFill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49" fontId="5" fillId="2" borderId="2" xfId="0" applyNumberFormat="1" applyFont="1" applyFill="1" applyBorder="1" applyAlignment="1" applyProtection="1">
      <alignment horizontal="center"/>
      <protection/>
    </xf>
    <xf numFmtId="49" fontId="6" fillId="2" borderId="0" xfId="0" applyNumberFormat="1" applyFont="1" applyFill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49" fontId="5" fillId="2" borderId="0" xfId="0" applyNumberFormat="1" applyFont="1" applyFill="1" applyBorder="1" applyAlignment="1" applyProtection="1">
      <alignment horizontal="center"/>
      <protection/>
    </xf>
    <xf numFmtId="49" fontId="9" fillId="2" borderId="0" xfId="0" applyNumberFormat="1" applyFont="1" applyFill="1" applyAlignment="1" applyProtection="1">
      <alignment horizontal="center"/>
      <protection/>
    </xf>
    <xf numFmtId="49" fontId="9" fillId="0" borderId="0" xfId="0" applyNumberFormat="1" applyFont="1" applyAlignment="1" applyProtection="1">
      <alignment horizontal="center"/>
      <protection/>
    </xf>
    <xf numFmtId="49" fontId="9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5" fillId="2" borderId="14" xfId="0" applyFont="1" applyFill="1" applyBorder="1" applyAlignment="1" applyProtection="1">
      <alignment/>
      <protection/>
    </xf>
    <xf numFmtId="0" fontId="5" fillId="2" borderId="10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/>
      <protection/>
    </xf>
    <xf numFmtId="0" fontId="5" fillId="2" borderId="5" xfId="0" applyFont="1" applyFill="1" applyBorder="1" applyAlignment="1" applyProtection="1">
      <alignment/>
      <protection/>
    </xf>
    <xf numFmtId="49" fontId="4" fillId="2" borderId="0" xfId="0" applyNumberFormat="1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49" fontId="4" fillId="2" borderId="0" xfId="0" applyNumberFormat="1" applyFont="1" applyFill="1" applyAlignment="1" applyProtection="1">
      <alignment horizontal="center"/>
      <protection/>
    </xf>
    <xf numFmtId="49" fontId="5" fillId="2" borderId="2" xfId="0" applyNumberFormat="1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49" fontId="12" fillId="2" borderId="0" xfId="0" applyNumberFormat="1" applyFont="1" applyFill="1" applyAlignment="1" applyProtection="1">
      <alignment horizontal="centerContinuous"/>
      <protection/>
    </xf>
    <xf numFmtId="49" fontId="13" fillId="2" borderId="0" xfId="0" applyNumberFormat="1" applyFont="1" applyFill="1" applyAlignment="1" applyProtection="1">
      <alignment horizontal="centerContinuous"/>
      <protection/>
    </xf>
    <xf numFmtId="0" fontId="13" fillId="2" borderId="0" xfId="0" applyFont="1" applyFill="1" applyAlignment="1" applyProtection="1">
      <alignment horizontal="centerContinuous"/>
      <protection/>
    </xf>
    <xf numFmtId="0" fontId="13" fillId="2" borderId="0" xfId="0" applyFont="1" applyFill="1" applyAlignment="1" applyProtection="1">
      <alignment/>
      <protection/>
    </xf>
    <xf numFmtId="49" fontId="14" fillId="2" borderId="0" xfId="0" applyNumberFormat="1" applyFont="1" applyFill="1" applyAlignment="1" applyProtection="1">
      <alignment horizontal="centerContinuous"/>
      <protection/>
    </xf>
    <xf numFmtId="0" fontId="14" fillId="2" borderId="0" xfId="0" applyFont="1" applyFill="1" applyAlignment="1" applyProtection="1">
      <alignment horizontal="centerContinuous"/>
      <protection/>
    </xf>
    <xf numFmtId="49" fontId="14" fillId="2" borderId="0" xfId="0" applyNumberFormat="1" applyFont="1" applyFill="1" applyAlignment="1" applyProtection="1">
      <alignment horizontal="center"/>
      <protection/>
    </xf>
    <xf numFmtId="0" fontId="14" fillId="2" borderId="0" xfId="0" applyFont="1" applyFill="1" applyAlignment="1" applyProtection="1">
      <alignment horizontal="center"/>
      <protection/>
    </xf>
    <xf numFmtId="0" fontId="5" fillId="5" borderId="3" xfId="0" applyFont="1" applyFill="1" applyBorder="1" applyAlignment="1" applyProtection="1">
      <alignment/>
      <protection locked="0"/>
    </xf>
    <xf numFmtId="0" fontId="5" fillId="5" borderId="0" xfId="0" applyFont="1" applyFill="1" applyBorder="1" applyAlignment="1" applyProtection="1">
      <alignment/>
      <protection locked="0"/>
    </xf>
    <xf numFmtId="0" fontId="5" fillId="5" borderId="4" xfId="0" applyFont="1" applyFill="1" applyBorder="1" applyAlignment="1" applyProtection="1">
      <alignment/>
      <protection locked="0"/>
    </xf>
    <xf numFmtId="49" fontId="5" fillId="5" borderId="0" xfId="0" applyNumberFormat="1" applyFont="1" applyFill="1" applyBorder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/>
      <protection locked="0"/>
    </xf>
    <xf numFmtId="0" fontId="5" fillId="5" borderId="2" xfId="0" applyFont="1" applyFill="1" applyBorder="1" applyAlignment="1" applyProtection="1">
      <alignment/>
      <protection locked="0"/>
    </xf>
    <xf numFmtId="0" fontId="5" fillId="5" borderId="6" xfId="0" applyFont="1" applyFill="1" applyBorder="1" applyAlignment="1" applyProtection="1">
      <alignment/>
      <protection locked="0"/>
    </xf>
    <xf numFmtId="49" fontId="5" fillId="5" borderId="2" xfId="0" applyNumberFormat="1" applyFont="1" applyFill="1" applyBorder="1" applyAlignment="1" applyProtection="1">
      <alignment horizontal="center"/>
      <protection locked="0"/>
    </xf>
    <xf numFmtId="0" fontId="8" fillId="5" borderId="15" xfId="0" applyFont="1" applyFill="1" applyBorder="1" applyAlignment="1" applyProtection="1">
      <alignment horizontal="left"/>
      <protection/>
    </xf>
    <xf numFmtId="0" fontId="8" fillId="5" borderId="16" xfId="0" applyFont="1" applyFill="1" applyBorder="1" applyAlignment="1" applyProtection="1">
      <alignment horizontal="center"/>
      <protection/>
    </xf>
    <xf numFmtId="0" fontId="8" fillId="5" borderId="17" xfId="0" applyFont="1" applyFill="1" applyBorder="1" applyAlignment="1" applyProtection="1">
      <alignment/>
      <protection/>
    </xf>
    <xf numFmtId="0" fontId="8" fillId="5" borderId="18" xfId="0" applyFont="1" applyFill="1" applyBorder="1" applyAlignment="1" applyProtection="1">
      <alignment horizontal="center"/>
      <protection/>
    </xf>
    <xf numFmtId="0" fontId="5" fillId="5" borderId="11" xfId="0" applyFont="1" applyFill="1" applyBorder="1" applyAlignment="1" applyProtection="1">
      <alignment horizontal="center"/>
      <protection/>
    </xf>
    <xf numFmtId="0" fontId="8" fillId="5" borderId="11" xfId="0" applyFont="1" applyFill="1" applyBorder="1" applyAlignment="1" applyProtection="1">
      <alignment horizontal="center"/>
      <protection/>
    </xf>
    <xf numFmtId="8" fontId="5" fillId="4" borderId="11" xfId="0" applyNumberFormat="1" applyFont="1" applyFill="1" applyBorder="1" applyAlignment="1" applyProtection="1">
      <alignment horizontal="center"/>
      <protection/>
    </xf>
    <xf numFmtId="0" fontId="0" fillId="5" borderId="19" xfId="0" applyFill="1" applyBorder="1" applyAlignment="1" applyProtection="1">
      <alignment/>
      <protection/>
    </xf>
    <xf numFmtId="8" fontId="5" fillId="5" borderId="11" xfId="0" applyNumberFormat="1" applyFont="1" applyFill="1" applyBorder="1" applyAlignment="1" applyProtection="1">
      <alignment horizontal="center"/>
      <protection/>
    </xf>
    <xf numFmtId="0" fontId="5" fillId="4" borderId="11" xfId="0" applyFont="1" applyFill="1" applyBorder="1" applyAlignment="1" applyProtection="1">
      <alignment horizontal="center"/>
      <protection/>
    </xf>
    <xf numFmtId="0" fontId="8" fillId="4" borderId="11" xfId="0" applyFont="1" applyFill="1" applyBorder="1" applyAlignment="1" applyProtection="1">
      <alignment horizontal="center"/>
      <protection/>
    </xf>
    <xf numFmtId="164" fontId="5" fillId="5" borderId="11" xfId="0" applyNumberFormat="1" applyFont="1" applyFill="1" applyBorder="1" applyAlignment="1" applyProtection="1">
      <alignment horizontal="center"/>
      <protection/>
    </xf>
    <xf numFmtId="8" fontId="8" fillId="5" borderId="11" xfId="0" applyNumberFormat="1" applyFont="1" applyFill="1" applyBorder="1" applyAlignment="1" applyProtection="1">
      <alignment wrapText="1"/>
      <protection/>
    </xf>
    <xf numFmtId="8" fontId="8" fillId="5" borderId="11" xfId="0" applyNumberFormat="1" applyFont="1" applyFill="1" applyBorder="1" applyAlignment="1" applyProtection="1">
      <alignment horizontal="center"/>
      <protection/>
    </xf>
    <xf numFmtId="0" fontId="9" fillId="5" borderId="11" xfId="0" applyFont="1" applyFill="1" applyBorder="1" applyAlignment="1" applyProtection="1">
      <alignment horizontal="center"/>
      <protection/>
    </xf>
    <xf numFmtId="0" fontId="0" fillId="5" borderId="13" xfId="0" applyFill="1" applyBorder="1" applyAlignment="1" applyProtection="1">
      <alignment/>
      <protection/>
    </xf>
    <xf numFmtId="0" fontId="9" fillId="5" borderId="20" xfId="0" applyFont="1" applyFill="1" applyBorder="1" applyAlignment="1" applyProtection="1">
      <alignment horizontal="center"/>
      <protection/>
    </xf>
    <xf numFmtId="0" fontId="8" fillId="5" borderId="20" xfId="0" applyFont="1" applyFill="1" applyBorder="1" applyAlignment="1" applyProtection="1">
      <alignment horizontal="center"/>
      <protection/>
    </xf>
    <xf numFmtId="0" fontId="5" fillId="4" borderId="0" xfId="0" applyFont="1" applyFill="1" applyBorder="1" applyAlignment="1" applyProtection="1">
      <alignment horizontal="center"/>
      <protection/>
    </xf>
    <xf numFmtId="0" fontId="5" fillId="5" borderId="21" xfId="0" applyFont="1" applyFill="1" applyBorder="1" applyAlignment="1" applyProtection="1">
      <alignment horizontal="center"/>
      <protection/>
    </xf>
    <xf numFmtId="0" fontId="5" fillId="5" borderId="12" xfId="0" applyFont="1" applyFill="1" applyBorder="1" applyAlignment="1" applyProtection="1">
      <alignment horizontal="center"/>
      <protection/>
    </xf>
    <xf numFmtId="0" fontId="4" fillId="5" borderId="12" xfId="0" applyFont="1" applyFill="1" applyBorder="1" applyAlignment="1" applyProtection="1">
      <alignment horizontal="center"/>
      <protection/>
    </xf>
    <xf numFmtId="164" fontId="5" fillId="5" borderId="13" xfId="0" applyNumberFormat="1" applyFont="1" applyFill="1" applyBorder="1" applyAlignment="1" applyProtection="1">
      <alignment horizontal="center"/>
      <protection/>
    </xf>
    <xf numFmtId="0" fontId="8" fillId="5" borderId="12" xfId="0" applyFont="1" applyFill="1" applyBorder="1" applyAlignment="1" applyProtection="1">
      <alignment horizontal="center"/>
      <protection/>
    </xf>
    <xf numFmtId="0" fontId="5" fillId="5" borderId="22" xfId="0" applyFont="1" applyFill="1" applyBorder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/>
      <protection/>
    </xf>
    <xf numFmtId="0" fontId="5" fillId="2" borderId="0" xfId="0" applyFont="1" applyFill="1" applyAlignment="1" applyProtection="1">
      <alignment horizontal="center"/>
      <protection/>
    </xf>
    <xf numFmtId="0" fontId="5" fillId="2" borderId="2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2" borderId="9" xfId="0" applyFont="1" applyFill="1" applyBorder="1" applyAlignment="1" applyProtection="1">
      <alignment horizontal="center"/>
      <protection/>
    </xf>
    <xf numFmtId="0" fontId="5" fillId="3" borderId="4" xfId="0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/>
      <protection/>
    </xf>
    <xf numFmtId="0" fontId="5" fillId="5" borderId="4" xfId="0" applyFont="1" applyFill="1" applyBorder="1" applyAlignment="1" applyProtection="1">
      <alignment horizontal="center"/>
      <protection/>
    </xf>
    <xf numFmtId="0" fontId="5" fillId="5" borderId="6" xfId="0" applyFont="1" applyFill="1" applyBorder="1" applyAlignment="1" applyProtection="1">
      <alignment horizontal="center"/>
      <protection/>
    </xf>
    <xf numFmtId="0" fontId="5" fillId="2" borderId="23" xfId="0" applyFont="1" applyFill="1" applyBorder="1" applyAlignment="1" applyProtection="1">
      <alignment/>
      <protection/>
    </xf>
    <xf numFmtId="0" fontId="5" fillId="2" borderId="4" xfId="0" applyFont="1" applyFill="1" applyBorder="1" applyAlignment="1" applyProtection="1">
      <alignment/>
      <protection/>
    </xf>
    <xf numFmtId="0" fontId="5" fillId="2" borderId="6" xfId="0" applyFont="1" applyFill="1" applyBorder="1" applyAlignment="1" applyProtection="1">
      <alignment/>
      <protection/>
    </xf>
    <xf numFmtId="0" fontId="5" fillId="2" borderId="24" xfId="0" applyFont="1" applyFill="1" applyBorder="1" applyAlignment="1" applyProtection="1">
      <alignment/>
      <protection locked="0"/>
    </xf>
    <xf numFmtId="0" fontId="5" fillId="2" borderId="25" xfId="0" applyFont="1" applyFill="1" applyBorder="1" applyAlignment="1" applyProtection="1">
      <alignment/>
      <protection locked="0"/>
    </xf>
    <xf numFmtId="0" fontId="8" fillId="2" borderId="8" xfId="0" applyFont="1" applyFill="1" applyBorder="1" applyAlignment="1" applyProtection="1">
      <alignment/>
      <protection locked="0"/>
    </xf>
    <xf numFmtId="0" fontId="5" fillId="2" borderId="26" xfId="0" applyFont="1" applyFill="1" applyBorder="1" applyAlignment="1" applyProtection="1">
      <alignment/>
      <protection locked="0"/>
    </xf>
    <xf numFmtId="164" fontId="5" fillId="2" borderId="9" xfId="0" applyNumberFormat="1" applyFont="1" applyFill="1" applyBorder="1" applyAlignment="1" applyProtection="1">
      <alignment/>
      <protection locked="0"/>
    </xf>
    <xf numFmtId="49" fontId="7" fillId="2" borderId="0" xfId="0" applyNumberFormat="1" applyFont="1" applyFill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49" fontId="5" fillId="2" borderId="10" xfId="0" applyNumberFormat="1" applyFont="1" applyFill="1" applyBorder="1" applyAlignment="1" applyProtection="1">
      <alignment/>
      <protection/>
    </xf>
    <xf numFmtId="49" fontId="6" fillId="2" borderId="10" xfId="0" applyNumberFormat="1" applyFont="1" applyFill="1" applyBorder="1" applyAlignment="1" applyProtection="1">
      <alignment/>
      <protection/>
    </xf>
    <xf numFmtId="49" fontId="5" fillId="2" borderId="0" xfId="0" applyNumberFormat="1" applyFont="1" applyFill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left"/>
      <protection/>
    </xf>
    <xf numFmtId="0" fontId="0" fillId="4" borderId="0" xfId="0" applyFill="1" applyAlignment="1" applyProtection="1">
      <alignment/>
      <protection/>
    </xf>
    <xf numFmtId="49" fontId="5" fillId="4" borderId="2" xfId="0" applyNumberFormat="1" applyFont="1" applyFill="1" applyBorder="1" applyAlignment="1" applyProtection="1">
      <alignment horizontal="center"/>
      <protection/>
    </xf>
    <xf numFmtId="49" fontId="5" fillId="4" borderId="10" xfId="0" applyNumberFormat="1" applyFont="1" applyFill="1" applyBorder="1" applyAlignment="1" applyProtection="1">
      <alignment horizontal="center"/>
      <protection/>
    </xf>
    <xf numFmtId="49" fontId="13" fillId="2" borderId="0" xfId="0" applyNumberFormat="1" applyFont="1" applyFill="1" applyAlignment="1" applyProtection="1">
      <alignment/>
      <protection locked="0"/>
    </xf>
    <xf numFmtId="0" fontId="13" fillId="2" borderId="0" xfId="0" applyFont="1" applyFill="1" applyAlignment="1" applyProtection="1">
      <alignment/>
      <protection locked="0"/>
    </xf>
    <xf numFmtId="49" fontId="13" fillId="2" borderId="0" xfId="0" applyNumberFormat="1" applyFont="1" applyFill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center"/>
      <protection locked="0"/>
    </xf>
    <xf numFmtId="0" fontId="13" fillId="2" borderId="2" xfId="0" applyFont="1" applyFill="1" applyBorder="1" applyAlignment="1" applyProtection="1">
      <alignment/>
      <protection locked="0"/>
    </xf>
    <xf numFmtId="49" fontId="5" fillId="2" borderId="0" xfId="0" applyNumberFormat="1" applyFont="1" applyFill="1" applyAlignment="1" applyProtection="1">
      <alignment vertical="top"/>
      <protection/>
    </xf>
    <xf numFmtId="0" fontId="9" fillId="0" borderId="19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49" fontId="5" fillId="2" borderId="0" xfId="0" applyNumberFormat="1" applyFont="1" applyFill="1" applyAlignment="1" applyProtection="1">
      <alignment wrapText="1"/>
      <protection/>
    </xf>
    <xf numFmtId="0" fontId="5" fillId="2" borderId="0" xfId="0" applyFont="1" applyFill="1" applyAlignment="1" applyProtection="1">
      <alignment wrapText="1"/>
      <protection locked="0"/>
    </xf>
    <xf numFmtId="10" fontId="5" fillId="2" borderId="0" xfId="0" applyNumberFormat="1" applyFont="1" applyFill="1" applyBorder="1" applyAlignment="1" applyProtection="1">
      <alignment/>
      <protection locked="0"/>
    </xf>
    <xf numFmtId="49" fontId="5" fillId="2" borderId="7" xfId="0" applyNumberFormat="1" applyFont="1" applyFill="1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14" fontId="5" fillId="2" borderId="8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workbookViewId="0" topLeftCell="A1">
      <selection activeCell="C2" sqref="C2"/>
    </sheetView>
  </sheetViews>
  <sheetFormatPr defaultColWidth="9.140625" defaultRowHeight="12.75"/>
  <cols>
    <col min="1" max="1" width="4.00390625" style="2" customWidth="1"/>
    <col min="2" max="2" width="3.7109375" style="2" customWidth="1"/>
    <col min="3" max="3" width="13.00390625" style="1" customWidth="1"/>
    <col min="4" max="4" width="8.28125" style="1" customWidth="1"/>
    <col min="5" max="5" width="7.140625" style="1" customWidth="1"/>
    <col min="6" max="6" width="7.7109375" style="1" customWidth="1"/>
    <col min="7" max="7" width="7.57421875" style="1" customWidth="1"/>
    <col min="8" max="8" width="4.57421875" style="1" customWidth="1"/>
    <col min="9" max="9" width="17.8515625" style="1" customWidth="1"/>
    <col min="10" max="10" width="5.140625" style="3" customWidth="1"/>
    <col min="11" max="11" width="11.28125" style="1" customWidth="1"/>
    <col min="12" max="12" width="5.28125" style="115" customWidth="1"/>
    <col min="13" max="13" width="13.140625" style="115" customWidth="1"/>
    <col min="14" max="16384" width="9.140625" style="1" customWidth="1"/>
  </cols>
  <sheetData>
    <row r="1" spans="1:13" s="77" customFormat="1" ht="15.75">
      <c r="A1" s="74" t="s">
        <v>138</v>
      </c>
      <c r="B1" s="75"/>
      <c r="C1" s="76"/>
      <c r="D1" s="76"/>
      <c r="E1" s="76"/>
      <c r="F1" s="76"/>
      <c r="G1" s="76"/>
      <c r="H1" s="76"/>
      <c r="I1" s="76"/>
      <c r="J1" s="75"/>
      <c r="K1" s="76"/>
      <c r="L1" s="76"/>
      <c r="M1" s="76"/>
    </row>
    <row r="2" spans="1:13" s="142" customFormat="1" ht="12">
      <c r="A2" s="141" t="s">
        <v>134</v>
      </c>
      <c r="B2" s="141"/>
      <c r="C2" s="145" t="s">
        <v>208</v>
      </c>
      <c r="D2" s="145"/>
      <c r="J2" s="143"/>
      <c r="L2" s="144" t="s">
        <v>0</v>
      </c>
      <c r="M2" s="144"/>
    </row>
    <row r="3" spans="1:13" s="45" customFormat="1" ht="16.5" thickBot="1">
      <c r="A3" s="78"/>
      <c r="B3" s="78"/>
      <c r="C3" s="79"/>
      <c r="D3" s="79"/>
      <c r="E3" s="79"/>
      <c r="F3" s="79"/>
      <c r="G3" s="79"/>
      <c r="H3" s="79"/>
      <c r="I3" s="79"/>
      <c r="J3" s="80"/>
      <c r="K3" s="79"/>
      <c r="L3" s="81"/>
      <c r="M3" s="81"/>
    </row>
    <row r="4" spans="1:13" s="4" customFormat="1" ht="18.75" customHeight="1" thickTop="1">
      <c r="A4" s="46" t="s">
        <v>1</v>
      </c>
      <c r="B4" s="47"/>
      <c r="C4" s="48"/>
      <c r="D4" s="48"/>
      <c r="E4" s="48"/>
      <c r="F4" s="48"/>
      <c r="G4" s="48"/>
      <c r="H4" s="48"/>
      <c r="I4" s="48"/>
      <c r="J4" s="49"/>
      <c r="K4" s="5"/>
      <c r="L4" s="90" t="s">
        <v>131</v>
      </c>
      <c r="M4" s="91"/>
    </row>
    <row r="5" spans="1:13" s="4" customFormat="1" ht="12">
      <c r="A5" s="50"/>
      <c r="B5" s="50"/>
      <c r="C5" s="51"/>
      <c r="D5" s="51"/>
      <c r="E5" s="51"/>
      <c r="F5" s="51"/>
      <c r="G5" s="51"/>
      <c r="H5" s="51"/>
      <c r="I5" s="51"/>
      <c r="J5" s="52"/>
      <c r="L5" s="92" t="s">
        <v>132</v>
      </c>
      <c r="M5" s="93" t="s">
        <v>133</v>
      </c>
    </row>
    <row r="6" spans="1:13" s="4" customFormat="1" ht="12">
      <c r="A6" s="50"/>
      <c r="B6" s="50"/>
      <c r="C6" s="51"/>
      <c r="D6" s="51"/>
      <c r="E6" s="51"/>
      <c r="F6" s="51"/>
      <c r="G6" s="51"/>
      <c r="H6" s="51"/>
      <c r="I6" s="51"/>
      <c r="J6" s="52"/>
      <c r="L6" s="94"/>
      <c r="M6" s="94"/>
    </row>
    <row r="7" spans="1:13" s="4" customFormat="1" ht="12">
      <c r="A7" s="50" t="s">
        <v>2</v>
      </c>
      <c r="B7" s="50"/>
      <c r="C7" s="51" t="s">
        <v>3</v>
      </c>
      <c r="D7" s="51"/>
      <c r="E7" s="51"/>
      <c r="F7" s="51"/>
      <c r="G7" s="51"/>
      <c r="H7" s="51"/>
      <c r="I7" s="51"/>
      <c r="J7" s="52" t="s">
        <v>2</v>
      </c>
      <c r="K7" s="8">
        <f>26052-120</f>
        <v>25932</v>
      </c>
      <c r="L7" s="94">
        <v>3</v>
      </c>
      <c r="M7" s="95" t="s">
        <v>4</v>
      </c>
    </row>
    <row r="8" spans="1:13" s="4" customFormat="1" ht="7.5" customHeight="1">
      <c r="A8" s="50"/>
      <c r="B8" s="50"/>
      <c r="C8" s="51"/>
      <c r="D8" s="51"/>
      <c r="E8" s="51"/>
      <c r="F8" s="51"/>
      <c r="G8" s="51"/>
      <c r="H8" s="51"/>
      <c r="I8" s="51"/>
      <c r="J8" s="52"/>
      <c r="K8" s="9" t="s">
        <v>129</v>
      </c>
      <c r="L8" s="94"/>
      <c r="M8" s="95"/>
    </row>
    <row r="9" spans="1:13" s="4" customFormat="1" ht="12">
      <c r="A9" s="50" t="s">
        <v>5</v>
      </c>
      <c r="B9" s="50"/>
      <c r="C9" s="51" t="s">
        <v>6</v>
      </c>
      <c r="D9" s="51"/>
      <c r="E9" s="51"/>
      <c r="F9" s="51"/>
      <c r="G9" s="51"/>
      <c r="H9" s="51"/>
      <c r="I9" s="51"/>
      <c r="J9" s="52" t="s">
        <v>5</v>
      </c>
      <c r="K9" s="8">
        <v>120</v>
      </c>
      <c r="L9" s="94">
        <v>1</v>
      </c>
      <c r="M9" s="94"/>
    </row>
    <row r="10" spans="1:13" s="4" customFormat="1" ht="6" customHeight="1">
      <c r="A10" s="50"/>
      <c r="B10" s="50"/>
      <c r="C10" s="51"/>
      <c r="D10" s="51"/>
      <c r="E10" s="51"/>
      <c r="F10" s="51"/>
      <c r="G10" s="51"/>
      <c r="H10" s="51"/>
      <c r="I10" s="51"/>
      <c r="J10" s="52"/>
      <c r="K10" s="9"/>
      <c r="L10" s="94"/>
      <c r="M10" s="94"/>
    </row>
    <row r="11" spans="1:13" s="4" customFormat="1" ht="12">
      <c r="A11" s="50" t="s">
        <v>7</v>
      </c>
      <c r="B11" s="50"/>
      <c r="C11" s="51" t="s">
        <v>8</v>
      </c>
      <c r="D11" s="51"/>
      <c r="E11" s="51"/>
      <c r="F11" s="51"/>
      <c r="G11" s="51"/>
      <c r="H11" s="51"/>
      <c r="I11" s="51"/>
      <c r="J11" s="52" t="s">
        <v>7</v>
      </c>
      <c r="K11" s="8">
        <f>8800</f>
        <v>8800</v>
      </c>
      <c r="L11" s="94">
        <v>1</v>
      </c>
      <c r="M11" s="94"/>
    </row>
    <row r="12" spans="1:13" s="4" customFormat="1" ht="8.25" customHeight="1">
      <c r="A12" s="50"/>
      <c r="B12" s="50"/>
      <c r="C12" s="51"/>
      <c r="D12" s="51"/>
      <c r="E12" s="51"/>
      <c r="F12" s="51"/>
      <c r="G12" s="51"/>
      <c r="H12" s="51"/>
      <c r="I12" s="51"/>
      <c r="J12" s="52"/>
      <c r="K12" s="9"/>
      <c r="L12" s="94"/>
      <c r="M12" s="94"/>
    </row>
    <row r="13" spans="1:13" s="4" customFormat="1" ht="12">
      <c r="A13" s="50"/>
      <c r="B13" s="53" t="s">
        <v>9</v>
      </c>
      <c r="C13" s="51" t="s">
        <v>136</v>
      </c>
      <c r="D13" s="51"/>
      <c r="E13" s="51"/>
      <c r="F13" s="51"/>
      <c r="G13" s="51"/>
      <c r="H13" s="51"/>
      <c r="I13" s="51"/>
      <c r="J13" s="52" t="s">
        <v>9</v>
      </c>
      <c r="K13" s="8">
        <v>0</v>
      </c>
      <c r="L13" s="94">
        <v>1</v>
      </c>
      <c r="M13" s="94"/>
    </row>
    <row r="14" spans="1:13" s="4" customFormat="1" ht="8.25" customHeight="1">
      <c r="A14" s="50"/>
      <c r="B14" s="53"/>
      <c r="C14" s="51"/>
      <c r="D14" s="51"/>
      <c r="E14" s="51"/>
      <c r="F14" s="51"/>
      <c r="G14" s="51"/>
      <c r="H14" s="51"/>
      <c r="I14" s="51"/>
      <c r="J14" s="52"/>
      <c r="K14" s="9"/>
      <c r="L14" s="94"/>
      <c r="M14" s="94"/>
    </row>
    <row r="15" spans="1:13" s="4" customFormat="1" ht="12">
      <c r="A15" s="50" t="s">
        <v>10</v>
      </c>
      <c r="B15" s="50"/>
      <c r="C15" s="51" t="s">
        <v>11</v>
      </c>
      <c r="D15" s="51"/>
      <c r="E15" s="51"/>
      <c r="F15" s="51"/>
      <c r="G15" s="51"/>
      <c r="H15" s="51"/>
      <c r="I15" s="51"/>
      <c r="J15" s="52" t="s">
        <v>10</v>
      </c>
      <c r="K15" s="8">
        <v>21349.17</v>
      </c>
      <c r="L15" s="94">
        <v>1</v>
      </c>
      <c r="M15" s="36">
        <f>SUM(K9+K11+K13+K15)</f>
        <v>30269.17</v>
      </c>
    </row>
    <row r="16" spans="1:13" s="4" customFormat="1" ht="6" customHeight="1">
      <c r="A16" s="50"/>
      <c r="B16" s="50"/>
      <c r="C16" s="51"/>
      <c r="D16" s="51"/>
      <c r="E16" s="51"/>
      <c r="F16" s="51"/>
      <c r="G16" s="51"/>
      <c r="H16" s="51"/>
      <c r="I16" s="51"/>
      <c r="J16" s="52"/>
      <c r="K16" s="9"/>
      <c r="L16" s="94"/>
      <c r="M16" s="36"/>
    </row>
    <row r="17" spans="1:13" s="4" customFormat="1" ht="12">
      <c r="A17" s="50" t="s">
        <v>12</v>
      </c>
      <c r="B17" s="50"/>
      <c r="C17" s="51" t="s">
        <v>135</v>
      </c>
      <c r="D17" s="51"/>
      <c r="E17" s="51"/>
      <c r="F17" s="51"/>
      <c r="G17" s="51"/>
      <c r="H17" s="51"/>
      <c r="I17" s="51"/>
      <c r="J17" s="52" t="s">
        <v>12</v>
      </c>
      <c r="K17" s="8">
        <f>18495+13807.43</f>
        <v>32302.43</v>
      </c>
      <c r="L17" s="94">
        <v>2</v>
      </c>
      <c r="M17" s="36">
        <f>SUM(K17)</f>
        <v>32302.43</v>
      </c>
    </row>
    <row r="18" spans="1:13" s="4" customFormat="1" ht="12.75">
      <c r="A18" s="50"/>
      <c r="B18" s="50"/>
      <c r="C18" s="51" t="s">
        <v>13</v>
      </c>
      <c r="D18" s="51"/>
      <c r="E18" s="51"/>
      <c r="F18" s="51"/>
      <c r="G18" s="51"/>
      <c r="H18" s="51"/>
      <c r="I18" s="51"/>
      <c r="J18" s="52"/>
      <c r="K18" s="10"/>
      <c r="L18" s="94"/>
      <c r="M18" s="36"/>
    </row>
    <row r="19" spans="1:13" s="4" customFormat="1" ht="7.5" customHeight="1">
      <c r="A19" s="50"/>
      <c r="B19" s="50"/>
      <c r="C19" s="51"/>
      <c r="D19" s="51"/>
      <c r="E19" s="51"/>
      <c r="F19" s="51"/>
      <c r="G19" s="51"/>
      <c r="H19" s="51"/>
      <c r="I19" s="51"/>
      <c r="J19" s="52"/>
      <c r="K19" s="9"/>
      <c r="L19" s="94"/>
      <c r="M19" s="36"/>
    </row>
    <row r="20" spans="1:13" s="4" customFormat="1" ht="12">
      <c r="A20" s="50" t="s">
        <v>14</v>
      </c>
      <c r="B20" s="50"/>
      <c r="C20" s="51" t="s">
        <v>15</v>
      </c>
      <c r="D20" s="51"/>
      <c r="E20" s="51"/>
      <c r="F20" s="51"/>
      <c r="G20" s="51"/>
      <c r="H20" s="51"/>
      <c r="I20" s="51"/>
      <c r="J20" s="52" t="s">
        <v>14</v>
      </c>
      <c r="K20" s="8">
        <f>39803.54+12*15</f>
        <v>39983.54</v>
      </c>
      <c r="L20" s="94">
        <v>3</v>
      </c>
      <c r="M20" s="36">
        <f>SUM(K7+K20)</f>
        <v>65915.54000000001</v>
      </c>
    </row>
    <row r="21" spans="1:13" s="4" customFormat="1" ht="8.25" customHeight="1">
      <c r="A21" s="50"/>
      <c r="B21" s="50"/>
      <c r="C21" s="51"/>
      <c r="D21" s="51"/>
      <c r="E21" s="51"/>
      <c r="F21" s="51"/>
      <c r="G21" s="51"/>
      <c r="H21" s="51"/>
      <c r="I21" s="51"/>
      <c r="J21" s="52"/>
      <c r="K21" s="9"/>
      <c r="L21" s="94"/>
      <c r="M21" s="96"/>
    </row>
    <row r="22" spans="1:13" s="4" customFormat="1" ht="12">
      <c r="A22" s="50" t="s">
        <v>16</v>
      </c>
      <c r="B22" s="50"/>
      <c r="C22" s="51" t="s">
        <v>17</v>
      </c>
      <c r="D22" s="51"/>
      <c r="E22" s="51"/>
      <c r="F22" s="51"/>
      <c r="G22" s="51"/>
      <c r="H22" s="51"/>
      <c r="I22" s="51"/>
      <c r="J22" s="52" t="s">
        <v>16</v>
      </c>
      <c r="K22" s="8">
        <v>60170</v>
      </c>
      <c r="L22" s="94">
        <v>4</v>
      </c>
      <c r="M22" s="37">
        <f>SUM(K22)</f>
        <v>60170</v>
      </c>
    </row>
    <row r="23" spans="1:13" s="4" customFormat="1" ht="8.25" customHeight="1">
      <c r="A23" s="50"/>
      <c r="B23" s="50"/>
      <c r="C23" s="51"/>
      <c r="D23" s="51"/>
      <c r="E23" s="51"/>
      <c r="F23" s="51"/>
      <c r="G23" s="51"/>
      <c r="H23" s="51"/>
      <c r="I23" s="51"/>
      <c r="J23" s="52"/>
      <c r="K23" s="9"/>
      <c r="L23" s="94"/>
      <c r="M23" s="94"/>
    </row>
    <row r="24" spans="1:13" s="4" customFormat="1" ht="12.75">
      <c r="A24" s="50" t="s">
        <v>18</v>
      </c>
      <c r="B24" s="50"/>
      <c r="C24" s="51" t="s">
        <v>19</v>
      </c>
      <c r="D24" s="51"/>
      <c r="E24" s="51"/>
      <c r="F24" s="51"/>
      <c r="G24" s="51"/>
      <c r="H24" s="51"/>
      <c r="I24" s="51"/>
      <c r="J24" s="54"/>
      <c r="K24" s="11"/>
      <c r="L24" s="97"/>
      <c r="M24" s="98"/>
    </row>
    <row r="25" spans="1:13" s="4" customFormat="1" ht="12.75">
      <c r="A25" s="50"/>
      <c r="B25" s="50"/>
      <c r="C25" s="51" t="s">
        <v>20</v>
      </c>
      <c r="D25" s="51"/>
      <c r="E25" s="51"/>
      <c r="F25" s="51"/>
      <c r="G25" s="51"/>
      <c r="H25" s="51"/>
      <c r="I25" s="51"/>
      <c r="J25" s="54"/>
      <c r="K25" s="11"/>
      <c r="L25" s="97"/>
      <c r="M25" s="98"/>
    </row>
    <row r="26" spans="1:13" s="4" customFormat="1" ht="12.75">
      <c r="A26" s="50"/>
      <c r="B26" s="50"/>
      <c r="C26" s="51" t="s">
        <v>21</v>
      </c>
      <c r="D26" s="51"/>
      <c r="E26" s="51"/>
      <c r="F26" s="51"/>
      <c r="G26" s="51"/>
      <c r="H26" s="51"/>
      <c r="I26" s="51"/>
      <c r="J26" s="52"/>
      <c r="K26" s="9" t="s">
        <v>129</v>
      </c>
      <c r="L26" s="97"/>
      <c r="M26" s="98"/>
    </row>
    <row r="27" spans="1:13" s="4" customFormat="1" ht="9" customHeight="1">
      <c r="A27" s="50"/>
      <c r="B27" s="50"/>
      <c r="C27" s="51"/>
      <c r="D27" s="51"/>
      <c r="E27" s="51"/>
      <c r="F27" s="51"/>
      <c r="G27" s="51"/>
      <c r="H27" s="51"/>
      <c r="I27" s="51"/>
      <c r="J27" s="52"/>
      <c r="K27" s="9"/>
      <c r="L27" s="94"/>
      <c r="M27" s="98"/>
    </row>
    <row r="28" spans="1:13" s="4" customFormat="1" ht="12">
      <c r="A28" s="50"/>
      <c r="B28" s="53" t="s">
        <v>22</v>
      </c>
      <c r="C28" s="51" t="s">
        <v>23</v>
      </c>
      <c r="D28" s="51"/>
      <c r="F28" s="51"/>
      <c r="G28" s="51"/>
      <c r="H28" s="51"/>
      <c r="I28" s="51"/>
      <c r="J28" s="52" t="s">
        <v>22</v>
      </c>
      <c r="K28" s="8">
        <v>0</v>
      </c>
      <c r="L28" s="94" t="s">
        <v>24</v>
      </c>
      <c r="M28" s="37">
        <f>SUM(K28)</f>
        <v>0</v>
      </c>
    </row>
    <row r="29" spans="1:13" s="4" customFormat="1" ht="8.25" customHeight="1">
      <c r="A29" s="50"/>
      <c r="B29" s="53"/>
      <c r="C29" s="51"/>
      <c r="D29" s="51"/>
      <c r="E29" s="51"/>
      <c r="F29" s="51"/>
      <c r="G29" s="51"/>
      <c r="H29" s="51"/>
      <c r="I29" s="51"/>
      <c r="J29" s="52"/>
      <c r="K29" s="9" t="s">
        <v>129</v>
      </c>
      <c r="L29" s="94"/>
      <c r="M29" s="99"/>
    </row>
    <row r="30" spans="1:13" s="4" customFormat="1" ht="12">
      <c r="A30" s="50"/>
      <c r="B30" s="53" t="s">
        <v>25</v>
      </c>
      <c r="C30" s="51" t="s">
        <v>26</v>
      </c>
      <c r="D30" s="51"/>
      <c r="E30" s="51"/>
      <c r="F30" s="51"/>
      <c r="G30" s="51"/>
      <c r="H30" s="51"/>
      <c r="I30" s="51"/>
      <c r="J30" s="52" t="s">
        <v>25</v>
      </c>
      <c r="K30" s="8">
        <v>0</v>
      </c>
      <c r="L30" s="94" t="s">
        <v>27</v>
      </c>
      <c r="M30" s="36">
        <f>SUM(K30)</f>
        <v>0</v>
      </c>
    </row>
    <row r="31" spans="1:13" s="4" customFormat="1" ht="9" customHeight="1">
      <c r="A31" s="50"/>
      <c r="B31" s="53"/>
      <c r="C31" s="51"/>
      <c r="D31" s="51"/>
      <c r="E31" s="51"/>
      <c r="F31" s="51"/>
      <c r="G31" s="51"/>
      <c r="H31" s="51"/>
      <c r="I31" s="51"/>
      <c r="J31" s="52"/>
      <c r="K31" s="9"/>
      <c r="L31" s="94"/>
      <c r="M31" s="36"/>
    </row>
    <row r="32" spans="1:13" s="4" customFormat="1" ht="12">
      <c r="A32" s="50"/>
      <c r="B32" s="53" t="s">
        <v>28</v>
      </c>
      <c r="C32" s="51" t="s">
        <v>29</v>
      </c>
      <c r="D32" s="51"/>
      <c r="E32" s="51"/>
      <c r="F32" s="51"/>
      <c r="G32" s="51"/>
      <c r="H32" s="51"/>
      <c r="I32" s="51"/>
      <c r="J32" s="52" t="s">
        <v>28</v>
      </c>
      <c r="K32" s="8">
        <v>3897.65</v>
      </c>
      <c r="L32" s="94" t="s">
        <v>30</v>
      </c>
      <c r="M32" s="37">
        <f>SUM(K32)</f>
        <v>3897.65</v>
      </c>
    </row>
    <row r="33" spans="1:13" s="4" customFormat="1" ht="6.75" customHeight="1">
      <c r="A33" s="50"/>
      <c r="B33" s="53"/>
      <c r="C33" s="51"/>
      <c r="D33" s="51"/>
      <c r="E33" s="51"/>
      <c r="F33" s="51"/>
      <c r="G33" s="51"/>
      <c r="H33" s="51"/>
      <c r="I33" s="51"/>
      <c r="J33" s="52"/>
      <c r="K33" s="9"/>
      <c r="L33" s="94"/>
      <c r="M33" s="100"/>
    </row>
    <row r="34" spans="1:13" s="4" customFormat="1" ht="12">
      <c r="A34" s="50" t="s">
        <v>31</v>
      </c>
      <c r="B34" s="50"/>
      <c r="C34" s="51" t="s">
        <v>32</v>
      </c>
      <c r="D34" s="51"/>
      <c r="E34" s="51"/>
      <c r="F34" s="51"/>
      <c r="G34" s="51"/>
      <c r="H34" s="51"/>
      <c r="I34" s="51"/>
      <c r="J34" s="52" t="s">
        <v>31</v>
      </c>
      <c r="K34" s="8">
        <f>11465.04+4202</f>
        <v>15667.04</v>
      </c>
      <c r="L34" s="94">
        <v>8</v>
      </c>
      <c r="M34" s="101"/>
    </row>
    <row r="35" spans="1:13" s="4" customFormat="1" ht="8.25" customHeight="1">
      <c r="A35" s="50"/>
      <c r="B35" s="50"/>
      <c r="C35" s="51"/>
      <c r="D35" s="51"/>
      <c r="E35" s="51"/>
      <c r="F35" s="51"/>
      <c r="G35" s="51"/>
      <c r="H35" s="51"/>
      <c r="I35" s="51"/>
      <c r="J35" s="52"/>
      <c r="K35" s="9"/>
      <c r="L35" s="94"/>
      <c r="M35" s="99"/>
    </row>
    <row r="36" spans="1:13" s="4" customFormat="1" ht="12">
      <c r="A36" s="50" t="s">
        <v>33</v>
      </c>
      <c r="B36" s="50"/>
      <c r="C36" s="51" t="s">
        <v>34</v>
      </c>
      <c r="D36" s="51"/>
      <c r="E36" s="51"/>
      <c r="F36" s="51"/>
      <c r="G36" s="51"/>
      <c r="H36" s="51"/>
      <c r="I36" s="51"/>
      <c r="J36" s="52" t="s">
        <v>33</v>
      </c>
      <c r="K36" s="8">
        <v>150</v>
      </c>
      <c r="L36" s="94">
        <v>8</v>
      </c>
      <c r="M36" s="37">
        <f>SUM(K34+K36)</f>
        <v>15817.04</v>
      </c>
    </row>
    <row r="37" spans="1:13" s="4" customFormat="1" ht="8.25" customHeight="1">
      <c r="A37" s="50"/>
      <c r="B37" s="50"/>
      <c r="C37" s="51"/>
      <c r="D37" s="51"/>
      <c r="E37" s="51"/>
      <c r="F37" s="51"/>
      <c r="G37" s="51"/>
      <c r="H37" s="51"/>
      <c r="I37" s="51"/>
      <c r="J37" s="52"/>
      <c r="K37" s="9" t="s">
        <v>129</v>
      </c>
      <c r="L37" s="94"/>
      <c r="M37" s="99"/>
    </row>
    <row r="38" spans="1:13" s="4" customFormat="1" ht="12.75" customHeight="1">
      <c r="A38" s="50" t="s">
        <v>35</v>
      </c>
      <c r="B38" s="50"/>
      <c r="C38" s="45" t="s">
        <v>36</v>
      </c>
      <c r="D38" s="51" t="s">
        <v>37</v>
      </c>
      <c r="E38" s="51"/>
      <c r="F38" s="51"/>
      <c r="G38" s="51"/>
      <c r="H38" s="51"/>
      <c r="I38" s="51"/>
      <c r="J38" s="52" t="s">
        <v>35</v>
      </c>
      <c r="K38" s="35">
        <f>SUM(K7+K9+K11+K13+K15+K17+K20+K22+K32+K34+K36)</f>
        <v>208371.83000000002</v>
      </c>
      <c r="L38" s="94"/>
      <c r="M38" s="102" t="s">
        <v>38</v>
      </c>
    </row>
    <row r="39" spans="1:13" s="4" customFormat="1" ht="9" customHeight="1">
      <c r="A39" s="50"/>
      <c r="B39" s="50"/>
      <c r="C39" s="55"/>
      <c r="D39" s="56"/>
      <c r="E39" s="56"/>
      <c r="F39" s="56"/>
      <c r="G39" s="56"/>
      <c r="H39" s="56"/>
      <c r="I39" s="56"/>
      <c r="J39" s="57"/>
      <c r="K39" s="13"/>
      <c r="L39" s="94"/>
      <c r="M39" s="103" t="s">
        <v>125</v>
      </c>
    </row>
    <row r="40" spans="1:13" s="4" customFormat="1" ht="12">
      <c r="A40" s="58" t="s">
        <v>39</v>
      </c>
      <c r="B40" s="50"/>
      <c r="C40" s="51"/>
      <c r="D40" s="51"/>
      <c r="E40" s="51"/>
      <c r="F40" s="51"/>
      <c r="G40" s="51"/>
      <c r="H40" s="51"/>
      <c r="I40" s="51"/>
      <c r="J40" s="52"/>
      <c r="K40" s="9"/>
      <c r="L40" s="94"/>
      <c r="M40" s="95" t="s">
        <v>126</v>
      </c>
    </row>
    <row r="41" spans="1:13" s="4" customFormat="1" ht="6.75" customHeight="1">
      <c r="A41" s="58"/>
      <c r="B41" s="50"/>
      <c r="C41" s="59"/>
      <c r="D41" s="59"/>
      <c r="E41" s="59"/>
      <c r="F41" s="59"/>
      <c r="G41" s="59"/>
      <c r="H41" s="59"/>
      <c r="I41" s="59"/>
      <c r="J41" s="60"/>
      <c r="K41" s="16"/>
      <c r="L41" s="94"/>
      <c r="M41" s="94"/>
    </row>
    <row r="42" spans="1:13" s="4" customFormat="1" ht="12">
      <c r="A42" s="50" t="s">
        <v>40</v>
      </c>
      <c r="B42" s="50"/>
      <c r="C42" s="51" t="s">
        <v>41</v>
      </c>
      <c r="D42" s="51"/>
      <c r="E42" s="51"/>
      <c r="F42" s="51"/>
      <c r="G42" s="51"/>
      <c r="H42" s="51"/>
      <c r="I42" s="51"/>
      <c r="J42" s="52" t="s">
        <v>40</v>
      </c>
      <c r="K42" s="8">
        <v>120</v>
      </c>
      <c r="L42" s="94">
        <v>10</v>
      </c>
      <c r="M42" s="98"/>
    </row>
    <row r="43" spans="1:13" s="4" customFormat="1" ht="12">
      <c r="A43" s="50"/>
      <c r="B43" s="50"/>
      <c r="C43" s="51"/>
      <c r="D43" s="51"/>
      <c r="E43" s="51"/>
      <c r="F43" s="51"/>
      <c r="G43" s="51"/>
      <c r="H43" s="51"/>
      <c r="I43" s="51"/>
      <c r="J43" s="52"/>
      <c r="K43" s="9" t="s">
        <v>129</v>
      </c>
      <c r="L43" s="94"/>
      <c r="M43" s="36"/>
    </row>
    <row r="44" spans="1:13" s="4" customFormat="1" ht="12">
      <c r="A44" s="50" t="s">
        <v>42</v>
      </c>
      <c r="B44" s="50"/>
      <c r="C44" s="51" t="s">
        <v>43</v>
      </c>
      <c r="D44" s="51"/>
      <c r="E44" s="51"/>
      <c r="F44" s="51"/>
      <c r="G44" s="51"/>
      <c r="H44" s="51"/>
      <c r="I44" s="51"/>
      <c r="J44" s="52" t="s">
        <v>42</v>
      </c>
      <c r="K44" s="8">
        <v>10000</v>
      </c>
      <c r="L44" s="94">
        <v>10</v>
      </c>
      <c r="M44" s="36">
        <f>SUM(K42+K44)</f>
        <v>10120</v>
      </c>
    </row>
    <row r="45" spans="1:13" s="4" customFormat="1" ht="12">
      <c r="A45" s="50"/>
      <c r="B45" s="50"/>
      <c r="C45" s="51"/>
      <c r="D45" s="51"/>
      <c r="E45" s="51"/>
      <c r="F45" s="51"/>
      <c r="G45" s="51"/>
      <c r="H45" s="51"/>
      <c r="I45" s="51"/>
      <c r="J45" s="52"/>
      <c r="K45" s="9"/>
      <c r="L45" s="94"/>
      <c r="M45" s="96"/>
    </row>
    <row r="46" spans="1:13" s="4" customFormat="1" ht="12">
      <c r="A46" s="50" t="s">
        <v>44</v>
      </c>
      <c r="B46" s="50"/>
      <c r="C46" s="51" t="s">
        <v>45</v>
      </c>
      <c r="D46" s="51"/>
      <c r="E46" s="51"/>
      <c r="F46" s="51"/>
      <c r="G46" s="51"/>
      <c r="H46" s="51"/>
      <c r="I46" s="51"/>
      <c r="J46" s="52"/>
      <c r="K46" s="9"/>
      <c r="L46" s="94"/>
      <c r="M46" s="98"/>
    </row>
    <row r="47" spans="1:13" s="4" customFormat="1" ht="12">
      <c r="A47" s="50"/>
      <c r="B47" s="53" t="s">
        <v>46</v>
      </c>
      <c r="C47" s="51" t="s">
        <v>47</v>
      </c>
      <c r="D47" s="51"/>
      <c r="E47" s="51"/>
      <c r="F47" s="51"/>
      <c r="G47" s="51"/>
      <c r="H47" s="51"/>
      <c r="I47" s="51"/>
      <c r="J47" s="52" t="s">
        <v>46</v>
      </c>
      <c r="K47" s="8">
        <f>33244.05</f>
        <v>33244.05</v>
      </c>
      <c r="L47" s="94">
        <v>12</v>
      </c>
      <c r="M47" s="37">
        <f>SUM(K47)</f>
        <v>33244.05</v>
      </c>
    </row>
    <row r="48" spans="1:13" s="4" customFormat="1" ht="12">
      <c r="A48" s="50"/>
      <c r="B48" s="53"/>
      <c r="C48" s="51"/>
      <c r="D48" s="51"/>
      <c r="E48" s="51"/>
      <c r="F48" s="51"/>
      <c r="G48" s="51"/>
      <c r="H48" s="51"/>
      <c r="I48" s="51"/>
      <c r="J48" s="52"/>
      <c r="K48" s="9"/>
      <c r="L48" s="94"/>
      <c r="M48" s="99"/>
    </row>
    <row r="49" spans="1:13" s="4" customFormat="1" ht="12">
      <c r="A49" s="50"/>
      <c r="B49" s="53" t="s">
        <v>48</v>
      </c>
      <c r="C49" s="51" t="s">
        <v>49</v>
      </c>
      <c r="D49" s="51"/>
      <c r="E49" s="51"/>
      <c r="F49" s="51"/>
      <c r="G49" s="51"/>
      <c r="H49" s="51"/>
      <c r="I49" s="51"/>
      <c r="J49" s="52" t="s">
        <v>48</v>
      </c>
      <c r="K49" s="8">
        <v>0</v>
      </c>
      <c r="L49" s="94">
        <v>13</v>
      </c>
      <c r="M49" s="36">
        <f>SUM(K49)</f>
        <v>0</v>
      </c>
    </row>
    <row r="50" spans="1:13" s="4" customFormat="1" ht="12">
      <c r="A50" s="50"/>
      <c r="B50" s="53"/>
      <c r="C50" s="51"/>
      <c r="D50" s="51"/>
      <c r="E50" s="51"/>
      <c r="F50" s="51"/>
      <c r="G50" s="51"/>
      <c r="H50" s="51"/>
      <c r="I50" s="51"/>
      <c r="J50" s="52"/>
      <c r="K50" s="9" t="s">
        <v>129</v>
      </c>
      <c r="L50" s="94"/>
      <c r="M50" s="36"/>
    </row>
    <row r="51" spans="1:13" s="4" customFormat="1" ht="12">
      <c r="A51" s="50"/>
      <c r="B51" s="53" t="s">
        <v>50</v>
      </c>
      <c r="C51" s="51" t="s">
        <v>51</v>
      </c>
      <c r="D51" s="51"/>
      <c r="E51" s="51"/>
      <c r="F51" s="51"/>
      <c r="G51" s="51"/>
      <c r="H51" s="51"/>
      <c r="I51" s="51"/>
      <c r="J51" s="52" t="s">
        <v>50</v>
      </c>
      <c r="K51" s="8">
        <f>4500+1935.86+150*9</f>
        <v>7785.86</v>
      </c>
      <c r="L51" s="94">
        <v>14</v>
      </c>
      <c r="M51" s="37">
        <f>SUM(K51)</f>
        <v>7785.86</v>
      </c>
    </row>
    <row r="52" spans="1:13" s="4" customFormat="1" ht="12">
      <c r="A52" s="50"/>
      <c r="B52" s="53"/>
      <c r="C52" s="51"/>
      <c r="D52" s="51"/>
      <c r="E52" s="51"/>
      <c r="F52" s="51"/>
      <c r="G52" s="51"/>
      <c r="H52" s="51"/>
      <c r="I52" s="51"/>
      <c r="J52" s="52"/>
      <c r="K52" s="9"/>
      <c r="L52" s="94"/>
      <c r="M52" s="94"/>
    </row>
    <row r="53" spans="1:13" s="4" customFormat="1" ht="12">
      <c r="A53" s="50"/>
      <c r="B53" s="53" t="s">
        <v>52</v>
      </c>
      <c r="C53" s="51" t="s">
        <v>53</v>
      </c>
      <c r="D53" s="51"/>
      <c r="E53" s="51"/>
      <c r="F53" s="51" t="s">
        <v>54</v>
      </c>
      <c r="G53" s="51"/>
      <c r="H53" s="51"/>
      <c r="I53" s="51"/>
      <c r="J53" s="52" t="s">
        <v>52</v>
      </c>
      <c r="K53" s="8">
        <f>SUM(K47:K51)</f>
        <v>41029.91</v>
      </c>
      <c r="L53" s="94"/>
      <c r="M53" s="94"/>
    </row>
    <row r="54" spans="1:13" s="4" customFormat="1" ht="7.5" customHeight="1">
      <c r="A54" s="50"/>
      <c r="B54" s="53"/>
      <c r="C54" s="51"/>
      <c r="D54" s="51"/>
      <c r="E54" s="51"/>
      <c r="F54" s="51"/>
      <c r="G54" s="51"/>
      <c r="H54" s="51"/>
      <c r="I54" s="51"/>
      <c r="J54" s="52"/>
      <c r="K54" s="9"/>
      <c r="L54" s="94"/>
      <c r="M54" s="99"/>
    </row>
    <row r="55" spans="1:13" s="4" customFormat="1" ht="12">
      <c r="A55" s="50" t="s">
        <v>55</v>
      </c>
      <c r="B55" s="50"/>
      <c r="C55" s="51" t="s">
        <v>56</v>
      </c>
      <c r="D55" s="51"/>
      <c r="E55" s="51"/>
      <c r="F55" s="51"/>
      <c r="G55" s="51"/>
      <c r="H55" s="51"/>
      <c r="I55" s="51"/>
      <c r="J55" s="52" t="s">
        <v>55</v>
      </c>
      <c r="K55" s="8">
        <f>8145.18+297.74+32612.77</f>
        <v>41055.69</v>
      </c>
      <c r="L55" s="94">
        <v>15</v>
      </c>
      <c r="M55" s="37">
        <f>SUM(K55)</f>
        <v>41055.69</v>
      </c>
    </row>
    <row r="56" spans="1:13" s="4" customFormat="1" ht="12">
      <c r="A56" s="50"/>
      <c r="B56" s="50"/>
      <c r="C56" s="51" t="s">
        <v>57</v>
      </c>
      <c r="D56" s="51"/>
      <c r="E56" s="51"/>
      <c r="F56" s="51"/>
      <c r="G56" s="51"/>
      <c r="H56" s="51"/>
      <c r="I56" s="51"/>
      <c r="J56" s="52"/>
      <c r="K56" s="9"/>
      <c r="L56" s="94"/>
      <c r="M56" s="99"/>
    </row>
    <row r="57" spans="1:13" s="4" customFormat="1" ht="7.5" customHeight="1">
      <c r="A57" s="50"/>
      <c r="B57" s="50"/>
      <c r="C57" s="51"/>
      <c r="D57" s="51"/>
      <c r="E57" s="51"/>
      <c r="F57" s="51"/>
      <c r="G57" s="51"/>
      <c r="H57" s="51"/>
      <c r="I57" s="51"/>
      <c r="J57" s="52"/>
      <c r="K57" s="9"/>
      <c r="L57" s="94"/>
      <c r="M57" s="94"/>
    </row>
    <row r="58" spans="1:13" s="4" customFormat="1" ht="12">
      <c r="A58" s="50" t="s">
        <v>58</v>
      </c>
      <c r="B58" s="50"/>
      <c r="C58" s="51" t="s">
        <v>59</v>
      </c>
      <c r="D58" s="51"/>
      <c r="E58" s="51"/>
      <c r="F58" s="51"/>
      <c r="G58" s="51"/>
      <c r="H58" s="51"/>
      <c r="I58" s="51"/>
      <c r="J58" s="52" t="s">
        <v>58</v>
      </c>
      <c r="K58" s="8">
        <f>2067.2+6949.9-6321.75</f>
        <v>2695.3499999999985</v>
      </c>
      <c r="L58" s="94">
        <v>16</v>
      </c>
      <c r="M58" s="94"/>
    </row>
    <row r="59" spans="1:13" s="4" customFormat="1" ht="12">
      <c r="A59" s="50"/>
      <c r="B59" s="50"/>
      <c r="C59" s="51"/>
      <c r="D59" s="51"/>
      <c r="E59" s="51"/>
      <c r="F59" s="51"/>
      <c r="G59" s="51"/>
      <c r="H59" s="51"/>
      <c r="I59" s="51"/>
      <c r="J59" s="52"/>
      <c r="K59" s="9"/>
      <c r="L59" s="94"/>
      <c r="M59" s="94"/>
    </row>
    <row r="60" spans="1:13" s="4" customFormat="1" ht="12">
      <c r="A60" s="50" t="s">
        <v>60</v>
      </c>
      <c r="B60" s="50"/>
      <c r="C60" s="51" t="s">
        <v>61</v>
      </c>
      <c r="D60" s="51"/>
      <c r="E60" s="51"/>
      <c r="F60" s="51"/>
      <c r="G60" s="51"/>
      <c r="H60" s="51"/>
      <c r="I60" s="51"/>
      <c r="J60" s="52" t="s">
        <v>60</v>
      </c>
      <c r="K60" s="8">
        <f>13378.7+1643+1423.1+6321.75</f>
        <v>22766.55</v>
      </c>
      <c r="L60" s="94">
        <v>16</v>
      </c>
      <c r="M60" s="98"/>
    </row>
    <row r="61" spans="1:13" s="4" customFormat="1" ht="12">
      <c r="A61" s="50"/>
      <c r="B61" s="50"/>
      <c r="C61" s="51"/>
      <c r="D61" s="51"/>
      <c r="E61" s="51"/>
      <c r="F61" s="51"/>
      <c r="G61" s="51"/>
      <c r="H61" s="51"/>
      <c r="I61" s="51"/>
      <c r="J61" s="52"/>
      <c r="K61" s="9"/>
      <c r="L61" s="94"/>
      <c r="M61" s="98"/>
    </row>
    <row r="62" spans="1:13" s="4" customFormat="1" ht="12.75">
      <c r="A62" s="50" t="s">
        <v>62</v>
      </c>
      <c r="B62" s="50"/>
      <c r="C62" s="51" t="s">
        <v>63</v>
      </c>
      <c r="D62" s="51"/>
      <c r="E62" s="51"/>
      <c r="F62" s="51"/>
      <c r="G62" s="51"/>
      <c r="H62" s="51"/>
      <c r="I62" s="51"/>
      <c r="J62" s="61" t="s">
        <v>62</v>
      </c>
      <c r="K62" s="8">
        <v>28756.56</v>
      </c>
      <c r="L62" s="104">
        <v>16</v>
      </c>
      <c r="M62" s="104"/>
    </row>
    <row r="63" spans="1:13" s="4" customFormat="1" ht="12.75">
      <c r="A63" s="50"/>
      <c r="B63" s="50"/>
      <c r="C63" s="51"/>
      <c r="D63" s="51"/>
      <c r="E63" s="51"/>
      <c r="F63" s="51"/>
      <c r="G63" s="51"/>
      <c r="H63" s="51"/>
      <c r="I63" s="51"/>
      <c r="J63" s="62"/>
      <c r="K63" s="9"/>
      <c r="L63" s="104"/>
      <c r="M63" s="104"/>
    </row>
    <row r="64" spans="1:13" s="4" customFormat="1" ht="12.75">
      <c r="A64" s="50" t="s">
        <v>64</v>
      </c>
      <c r="B64" s="50"/>
      <c r="C64" s="51" t="s">
        <v>65</v>
      </c>
      <c r="D64" s="51"/>
      <c r="E64" s="51"/>
      <c r="F64" s="51"/>
      <c r="G64" s="51"/>
      <c r="H64" s="51"/>
      <c r="I64" s="51"/>
      <c r="J64" s="52" t="s">
        <v>64</v>
      </c>
      <c r="K64" s="8">
        <v>0</v>
      </c>
      <c r="L64" s="104">
        <v>16</v>
      </c>
      <c r="M64" s="105"/>
    </row>
    <row r="65" spans="1:13" s="4" customFormat="1" ht="9" customHeight="1">
      <c r="A65" s="50"/>
      <c r="B65" s="50"/>
      <c r="C65" s="51"/>
      <c r="D65" s="51"/>
      <c r="E65" s="51"/>
      <c r="F65" s="51"/>
      <c r="G65" s="51"/>
      <c r="H65" s="51"/>
      <c r="I65" s="51"/>
      <c r="J65" s="52"/>
      <c r="K65" s="9"/>
      <c r="L65" s="104"/>
      <c r="M65" s="104"/>
    </row>
    <row r="66" spans="1:13" s="4" customFormat="1" ht="12.75">
      <c r="A66" s="50" t="s">
        <v>66</v>
      </c>
      <c r="B66" s="50"/>
      <c r="C66" s="51" t="s">
        <v>67</v>
      </c>
      <c r="D66" s="51"/>
      <c r="E66" s="51"/>
      <c r="F66" s="51"/>
      <c r="G66" s="51"/>
      <c r="H66" s="51"/>
      <c r="I66" s="51"/>
      <c r="J66" s="52" t="s">
        <v>66</v>
      </c>
      <c r="K66" s="8">
        <v>20378.59</v>
      </c>
      <c r="L66" s="94">
        <v>16</v>
      </c>
      <c r="M66" s="38">
        <f>SUM(K58+K60+K62+K64+K66)</f>
        <v>74597.05</v>
      </c>
    </row>
    <row r="67" spans="1:13" s="4" customFormat="1" ht="7.5" customHeight="1">
      <c r="A67" s="50"/>
      <c r="B67" s="50"/>
      <c r="C67" s="51"/>
      <c r="D67" s="51"/>
      <c r="E67" s="51"/>
      <c r="F67" s="51"/>
      <c r="G67" s="51"/>
      <c r="H67" s="51"/>
      <c r="I67" s="51"/>
      <c r="J67" s="52"/>
      <c r="K67" s="9"/>
      <c r="L67" s="94"/>
      <c r="M67" s="99"/>
    </row>
    <row r="68" spans="1:13" s="4" customFormat="1" ht="12.75">
      <c r="A68" s="50" t="s">
        <v>68</v>
      </c>
      <c r="B68" s="50"/>
      <c r="C68" s="45" t="s">
        <v>69</v>
      </c>
      <c r="D68" s="51" t="s">
        <v>70</v>
      </c>
      <c r="E68" s="51"/>
      <c r="F68" s="51"/>
      <c r="G68" s="51"/>
      <c r="H68" s="51"/>
      <c r="I68" s="51"/>
      <c r="J68" s="52" t="s">
        <v>68</v>
      </c>
      <c r="K68" s="35">
        <f>SUM(K42+K44+K53+K55+K58+K60+K62+K64+K66)</f>
        <v>166802.65000000002</v>
      </c>
      <c r="L68" s="104"/>
      <c r="M68" s="95" t="s">
        <v>71</v>
      </c>
    </row>
    <row r="69" spans="1:13" s="4" customFormat="1" ht="7.5" customHeight="1">
      <c r="A69" s="50"/>
      <c r="B69" s="50"/>
      <c r="C69" s="45"/>
      <c r="D69" s="51"/>
      <c r="E69" s="51"/>
      <c r="F69" s="51"/>
      <c r="G69" s="51"/>
      <c r="H69" s="51"/>
      <c r="I69" s="51"/>
      <c r="J69" s="52"/>
      <c r="K69" s="9"/>
      <c r="L69" s="104"/>
      <c r="M69" s="95"/>
    </row>
    <row r="70" spans="1:13" s="4" customFormat="1" ht="12.75">
      <c r="A70" s="50" t="s">
        <v>72</v>
      </c>
      <c r="B70" s="50"/>
      <c r="C70" s="51"/>
      <c r="D70" s="45" t="s">
        <v>73</v>
      </c>
      <c r="E70" s="51"/>
      <c r="F70" s="51"/>
      <c r="G70" s="51"/>
      <c r="H70" s="51"/>
      <c r="I70" s="51"/>
      <c r="J70" s="52" t="s">
        <v>72</v>
      </c>
      <c r="K70" s="35">
        <f>SUM(K38-K68)</f>
        <v>41569.17999999999</v>
      </c>
      <c r="L70" s="106"/>
      <c r="M70" s="107" t="s">
        <v>74</v>
      </c>
    </row>
    <row r="71" spans="1:13" s="4" customFormat="1" ht="12.75">
      <c r="A71" s="50"/>
      <c r="B71" s="50"/>
      <c r="C71" s="51"/>
      <c r="D71" s="45"/>
      <c r="E71" s="51"/>
      <c r="F71" s="51"/>
      <c r="G71" s="51"/>
      <c r="H71" s="51"/>
      <c r="I71" s="51"/>
      <c r="J71" s="52"/>
      <c r="K71" s="35"/>
      <c r="L71" s="106"/>
      <c r="M71" s="107" t="s">
        <v>127</v>
      </c>
    </row>
    <row r="72" spans="1:13" s="4" customFormat="1" ht="12.75">
      <c r="A72" s="50"/>
      <c r="B72" s="50"/>
      <c r="C72" s="51"/>
      <c r="D72" s="45"/>
      <c r="E72" s="51"/>
      <c r="F72" s="51"/>
      <c r="G72" s="51"/>
      <c r="H72" s="51"/>
      <c r="I72" s="51"/>
      <c r="J72" s="52"/>
      <c r="K72" s="35"/>
      <c r="L72" s="104"/>
      <c r="M72" s="95" t="s">
        <v>128</v>
      </c>
    </row>
    <row r="73" spans="1:13" s="4" customFormat="1" ht="15" customHeight="1">
      <c r="A73" s="50"/>
      <c r="B73" s="146" t="s">
        <v>144</v>
      </c>
      <c r="C73" s="51"/>
      <c r="D73" s="51"/>
      <c r="E73" s="51"/>
      <c r="F73" s="51"/>
      <c r="G73" s="51"/>
      <c r="H73" s="51"/>
      <c r="I73" s="51"/>
      <c r="J73" s="52"/>
      <c r="K73" s="9"/>
      <c r="L73" s="147"/>
      <c r="M73" s="148" t="s">
        <v>129</v>
      </c>
    </row>
    <row r="74" spans="1:13" s="150" customFormat="1" ht="142.5" customHeight="1">
      <c r="A74" s="149"/>
      <c r="B74" s="152" t="s">
        <v>187</v>
      </c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4"/>
    </row>
    <row r="75" spans="1:13" s="4" customFormat="1" ht="12">
      <c r="A75" s="58" t="s">
        <v>139</v>
      </c>
      <c r="B75" s="50"/>
      <c r="C75" s="51"/>
      <c r="D75" s="51"/>
      <c r="E75" s="51"/>
      <c r="F75" s="51"/>
      <c r="G75" s="51"/>
      <c r="H75" s="51"/>
      <c r="I75" s="51"/>
      <c r="J75" s="52"/>
      <c r="K75" s="9"/>
      <c r="L75" s="108"/>
      <c r="M75" s="108"/>
    </row>
    <row r="76" spans="1:13" s="4" customFormat="1" ht="12">
      <c r="A76" s="50"/>
      <c r="B76" s="50"/>
      <c r="C76" s="51"/>
      <c r="D76" s="51"/>
      <c r="E76" s="51"/>
      <c r="F76" s="51"/>
      <c r="G76" s="51"/>
      <c r="H76" s="51"/>
      <c r="I76" s="51"/>
      <c r="J76" s="52"/>
      <c r="K76" s="9"/>
      <c r="L76" s="109"/>
      <c r="M76" s="109"/>
    </row>
    <row r="77" spans="1:13" s="4" customFormat="1" ht="12.75">
      <c r="A77" s="50" t="s">
        <v>75</v>
      </c>
      <c r="B77" s="63"/>
      <c r="C77" s="51" t="s">
        <v>76</v>
      </c>
      <c r="D77" s="51"/>
      <c r="E77" s="64"/>
      <c r="F77" s="51"/>
      <c r="G77" s="64"/>
      <c r="H77" s="51"/>
      <c r="I77" s="51"/>
      <c r="J77" s="52" t="s">
        <v>75</v>
      </c>
      <c r="K77" s="8">
        <v>953327.0758400001</v>
      </c>
      <c r="L77" s="110">
        <v>22</v>
      </c>
      <c r="M77" s="110"/>
    </row>
    <row r="78" spans="1:13" s="4" customFormat="1" ht="12">
      <c r="A78" s="50"/>
      <c r="B78" s="50"/>
      <c r="C78" s="51"/>
      <c r="D78" s="51"/>
      <c r="E78" s="51"/>
      <c r="F78" s="51"/>
      <c r="G78" s="51"/>
      <c r="H78" s="51"/>
      <c r="I78" s="51"/>
      <c r="J78" s="52"/>
      <c r="K78" s="9"/>
      <c r="L78" s="110"/>
      <c r="M78" s="110"/>
    </row>
    <row r="79" spans="1:13" s="4" customFormat="1" ht="12">
      <c r="A79" s="50"/>
      <c r="B79" s="50"/>
      <c r="C79" s="65" t="s">
        <v>77</v>
      </c>
      <c r="D79" s="66"/>
      <c r="E79" s="66"/>
      <c r="F79" s="66"/>
      <c r="G79" s="66"/>
      <c r="H79" s="66"/>
      <c r="I79" s="124"/>
      <c r="J79" s="52"/>
      <c r="K79" s="9"/>
      <c r="L79" s="110"/>
      <c r="M79" s="110"/>
    </row>
    <row r="80" spans="1:13" s="4" customFormat="1" ht="12">
      <c r="A80" s="50"/>
      <c r="B80" s="50"/>
      <c r="C80" s="67" t="s">
        <v>78</v>
      </c>
      <c r="D80" s="59"/>
      <c r="E80" s="59"/>
      <c r="F80" s="59"/>
      <c r="G80" s="59"/>
      <c r="H80" s="59"/>
      <c r="I80" s="125"/>
      <c r="J80" s="52"/>
      <c r="K80" s="9"/>
      <c r="L80" s="110"/>
      <c r="M80" s="110"/>
    </row>
    <row r="81" spans="1:13" s="4" customFormat="1" ht="12">
      <c r="A81" s="50"/>
      <c r="B81" s="50"/>
      <c r="C81" s="68" t="s">
        <v>79</v>
      </c>
      <c r="D81" s="56"/>
      <c r="E81" s="56"/>
      <c r="F81" s="56"/>
      <c r="G81" s="56"/>
      <c r="H81" s="56"/>
      <c r="I81" s="126"/>
      <c r="J81" s="52"/>
      <c r="K81" s="9"/>
      <c r="L81" s="110"/>
      <c r="M81" s="110"/>
    </row>
    <row r="82" spans="1:13" s="4" customFormat="1" ht="18" customHeight="1">
      <c r="A82" s="6"/>
      <c r="B82" s="6"/>
      <c r="C82" s="19" t="s">
        <v>80</v>
      </c>
      <c r="D82" s="12" t="s">
        <v>145</v>
      </c>
      <c r="E82" s="12"/>
      <c r="F82" s="12"/>
      <c r="G82" s="12"/>
      <c r="H82" s="127" t="s">
        <v>80</v>
      </c>
      <c r="I82" s="21">
        <f>42550+509238.99+54641.8+22245</f>
        <v>628675.79</v>
      </c>
      <c r="J82" s="7"/>
      <c r="K82" s="9"/>
      <c r="L82" s="110"/>
      <c r="M82" s="110"/>
    </row>
    <row r="83" spans="1:13" s="4" customFormat="1" ht="5.25" customHeight="1">
      <c r="A83" s="6"/>
      <c r="B83" s="6"/>
      <c r="C83" s="17"/>
      <c r="D83" s="15" t="s">
        <v>129</v>
      </c>
      <c r="E83" s="15"/>
      <c r="F83" s="15"/>
      <c r="G83" s="15"/>
      <c r="H83" s="128"/>
      <c r="I83" s="22" t="s">
        <v>129</v>
      </c>
      <c r="J83" s="7"/>
      <c r="K83" s="9"/>
      <c r="L83" s="110"/>
      <c r="M83" s="110"/>
    </row>
    <row r="84" spans="1:13" s="4" customFormat="1" ht="12">
      <c r="A84" s="6"/>
      <c r="B84" s="6"/>
      <c r="C84" s="19" t="s">
        <v>81</v>
      </c>
      <c r="D84" s="12" t="s">
        <v>146</v>
      </c>
      <c r="E84" s="12"/>
      <c r="F84" s="12"/>
      <c r="G84" s="12"/>
      <c r="H84" s="127" t="s">
        <v>81</v>
      </c>
      <c r="I84" s="21">
        <v>20805.63</v>
      </c>
      <c r="J84" s="7"/>
      <c r="K84" s="9"/>
      <c r="L84" s="110"/>
      <c r="M84" s="110"/>
    </row>
    <row r="85" spans="1:13" s="4" customFormat="1" ht="7.5" customHeight="1">
      <c r="A85" s="6"/>
      <c r="B85" s="6"/>
      <c r="C85" s="17"/>
      <c r="D85" s="15" t="s">
        <v>129</v>
      </c>
      <c r="E85" s="15"/>
      <c r="F85" s="15"/>
      <c r="G85" s="15"/>
      <c r="H85" s="128"/>
      <c r="I85" s="22"/>
      <c r="J85" s="7"/>
      <c r="K85" s="9"/>
      <c r="L85" s="110"/>
      <c r="M85" s="110"/>
    </row>
    <row r="86" spans="1:13" s="4" customFormat="1" ht="12">
      <c r="A86" s="6"/>
      <c r="B86" s="6"/>
      <c r="C86" s="19" t="s">
        <v>82</v>
      </c>
      <c r="D86" s="12" t="s">
        <v>147</v>
      </c>
      <c r="E86" s="12"/>
      <c r="F86" s="12"/>
      <c r="G86" s="12"/>
      <c r="H86" s="127" t="s">
        <v>82</v>
      </c>
      <c r="I86" s="21">
        <v>9526.78</v>
      </c>
      <c r="J86" s="7"/>
      <c r="K86" s="9"/>
      <c r="L86" s="110"/>
      <c r="M86" s="110"/>
    </row>
    <row r="87" spans="1:13" s="4" customFormat="1" ht="7.5" customHeight="1">
      <c r="A87" s="6"/>
      <c r="B87" s="6"/>
      <c r="C87" s="17"/>
      <c r="D87" s="15" t="s">
        <v>129</v>
      </c>
      <c r="E87" s="15"/>
      <c r="F87" s="15"/>
      <c r="G87" s="15"/>
      <c r="H87" s="128"/>
      <c r="I87" s="22" t="s">
        <v>129</v>
      </c>
      <c r="J87" s="7"/>
      <c r="K87" s="9"/>
      <c r="L87" s="110"/>
      <c r="M87" s="110"/>
    </row>
    <row r="88" spans="1:13" s="4" customFormat="1" ht="12">
      <c r="A88" s="6"/>
      <c r="B88" s="6"/>
      <c r="C88" s="19" t="s">
        <v>83</v>
      </c>
      <c r="D88" s="12" t="s">
        <v>148</v>
      </c>
      <c r="E88" s="12"/>
      <c r="F88" s="12"/>
      <c r="G88" s="12"/>
      <c r="H88" s="127" t="s">
        <v>83</v>
      </c>
      <c r="I88" s="21">
        <v>40325.8</v>
      </c>
      <c r="J88" s="7"/>
      <c r="K88" s="9"/>
      <c r="L88" s="110"/>
      <c r="M88" s="110"/>
    </row>
    <row r="89" spans="1:13" s="4" customFormat="1" ht="15" customHeight="1">
      <c r="A89" s="6"/>
      <c r="B89" s="6"/>
      <c r="C89" s="17" t="s">
        <v>149</v>
      </c>
      <c r="D89" s="15" t="s">
        <v>150</v>
      </c>
      <c r="E89" s="15"/>
      <c r="F89" s="15"/>
      <c r="G89" s="15"/>
      <c r="H89" s="128" t="s">
        <v>149</v>
      </c>
      <c r="I89" s="22">
        <v>13027.03</v>
      </c>
      <c r="J89" s="7"/>
      <c r="K89" s="9"/>
      <c r="L89" s="110"/>
      <c r="M89" s="110"/>
    </row>
    <row r="90" spans="1:13" s="4" customFormat="1" ht="15.75" customHeight="1">
      <c r="A90" s="6"/>
      <c r="B90" s="6"/>
      <c r="C90" s="23" t="s">
        <v>84</v>
      </c>
      <c r="D90" s="24"/>
      <c r="E90" s="129" t="s">
        <v>85</v>
      </c>
      <c r="F90" s="24"/>
      <c r="G90" s="24"/>
      <c r="H90" s="130"/>
      <c r="I90" s="131">
        <f>SUM(I82:I89)</f>
        <v>712361.0300000001</v>
      </c>
      <c r="J90" s="7"/>
      <c r="K90" s="9"/>
      <c r="L90" s="110"/>
      <c r="M90" s="110"/>
    </row>
    <row r="91" spans="1:13" s="4" customFormat="1" ht="12">
      <c r="A91" s="6"/>
      <c r="B91" s="6"/>
      <c r="J91" s="7"/>
      <c r="K91" s="9"/>
      <c r="L91" s="110"/>
      <c r="M91" s="110"/>
    </row>
    <row r="92" spans="1:13" s="4" customFormat="1" ht="9" customHeight="1">
      <c r="A92" s="6"/>
      <c r="B92" s="6"/>
      <c r="J92" s="7"/>
      <c r="K92" s="9"/>
      <c r="L92" s="110"/>
      <c r="M92" s="110"/>
    </row>
    <row r="93" spans="1:13" s="4" customFormat="1" ht="12">
      <c r="A93" s="50" t="s">
        <v>86</v>
      </c>
      <c r="B93" s="50"/>
      <c r="C93" s="51" t="s">
        <v>87</v>
      </c>
      <c r="D93" s="51"/>
      <c r="E93" s="51"/>
      <c r="F93" s="51"/>
      <c r="G93" s="51"/>
      <c r="H93" s="51"/>
      <c r="I93" s="51"/>
      <c r="J93" s="52" t="s">
        <v>86</v>
      </c>
      <c r="K93" s="8">
        <v>103007.37</v>
      </c>
      <c r="L93" s="110">
        <v>22</v>
      </c>
      <c r="M93" s="110"/>
    </row>
    <row r="94" spans="1:13" s="4" customFormat="1" ht="7.5" customHeight="1">
      <c r="A94" s="50"/>
      <c r="B94" s="50"/>
      <c r="C94" s="51"/>
      <c r="D94" s="51"/>
      <c r="E94" s="51"/>
      <c r="F94" s="51"/>
      <c r="G94" s="51"/>
      <c r="H94" s="51"/>
      <c r="I94" s="51"/>
      <c r="J94" s="52"/>
      <c r="K94" s="9"/>
      <c r="L94" s="110"/>
      <c r="M94" s="40"/>
    </row>
    <row r="95" spans="1:13" s="4" customFormat="1" ht="12">
      <c r="A95" s="50" t="s">
        <v>88</v>
      </c>
      <c r="B95" s="50"/>
      <c r="C95" s="51" t="s">
        <v>89</v>
      </c>
      <c r="D95" s="51"/>
      <c r="E95" s="51"/>
      <c r="F95" s="51"/>
      <c r="G95" s="51"/>
      <c r="H95" s="51"/>
      <c r="I95" s="51"/>
      <c r="J95" s="52" t="s">
        <v>88</v>
      </c>
      <c r="K95" s="8">
        <v>13815.6</v>
      </c>
      <c r="L95" s="110">
        <v>22</v>
      </c>
      <c r="M95" s="39">
        <f>SUM(K77+K93+K95)</f>
        <v>1070150.0458400003</v>
      </c>
    </row>
    <row r="96" spans="1:13" s="4" customFormat="1" ht="7.5" customHeight="1">
      <c r="A96" s="50"/>
      <c r="B96" s="50"/>
      <c r="C96" s="51"/>
      <c r="D96" s="51"/>
      <c r="E96" s="51"/>
      <c r="F96" s="51"/>
      <c r="G96" s="51"/>
      <c r="H96" s="51"/>
      <c r="I96" s="51"/>
      <c r="J96" s="52"/>
      <c r="K96" s="9"/>
      <c r="L96" s="110"/>
      <c r="M96" s="40"/>
    </row>
    <row r="97" spans="1:13" s="4" customFormat="1" ht="12">
      <c r="A97" s="50" t="s">
        <v>90</v>
      </c>
      <c r="B97" s="50"/>
      <c r="C97" s="51" t="s">
        <v>91</v>
      </c>
      <c r="D97" s="51"/>
      <c r="E97" s="51"/>
      <c r="F97" s="51"/>
      <c r="G97" s="51"/>
      <c r="H97" s="51"/>
      <c r="I97" s="51"/>
      <c r="J97" s="52" t="s">
        <v>90</v>
      </c>
      <c r="K97" s="25">
        <f>3614.5+(8990-2455.5)+400+750</f>
        <v>11299</v>
      </c>
      <c r="L97" s="110">
        <v>24</v>
      </c>
      <c r="M97" s="39">
        <f>SUM(K97)</f>
        <v>11299</v>
      </c>
    </row>
    <row r="98" spans="1:13" s="4" customFormat="1" ht="8.25" customHeight="1">
      <c r="A98" s="50"/>
      <c r="B98" s="50"/>
      <c r="C98" s="51"/>
      <c r="D98" s="51"/>
      <c r="E98" s="51"/>
      <c r="F98" s="51"/>
      <c r="G98" s="51"/>
      <c r="H98" s="51"/>
      <c r="I98" s="51"/>
      <c r="J98" s="52"/>
      <c r="K98" s="9"/>
      <c r="L98" s="110"/>
      <c r="M98" s="40"/>
    </row>
    <row r="99" spans="1:13" s="4" customFormat="1" ht="12">
      <c r="A99" s="50" t="s">
        <v>92</v>
      </c>
      <c r="B99" s="50"/>
      <c r="C99" s="51"/>
      <c r="D99" s="51"/>
      <c r="E99" s="51"/>
      <c r="F99" s="45" t="s">
        <v>93</v>
      </c>
      <c r="G99" s="51"/>
      <c r="H99" s="51"/>
      <c r="I99" s="51"/>
      <c r="J99" s="52" t="s">
        <v>92</v>
      </c>
      <c r="K99" s="35">
        <f>SUM(K77+K93+K95+K97)</f>
        <v>1081449.0458400003</v>
      </c>
      <c r="L99" s="110">
        <v>25</v>
      </c>
      <c r="M99" s="39">
        <f>SUM(K99)</f>
        <v>1081449.0458400003</v>
      </c>
    </row>
    <row r="100" spans="1:13" s="4" customFormat="1" ht="6.75" customHeight="1">
      <c r="A100" s="6"/>
      <c r="B100" s="6"/>
      <c r="J100" s="7"/>
      <c r="K100" s="9"/>
      <c r="L100" s="110"/>
      <c r="M100" s="110"/>
    </row>
    <row r="101" spans="1:13" s="4" customFormat="1" ht="18.75" customHeight="1">
      <c r="A101" s="6"/>
      <c r="B101" s="6" t="s">
        <v>94</v>
      </c>
      <c r="C101" s="15" t="s">
        <v>95</v>
      </c>
      <c r="D101" s="17"/>
      <c r="E101" s="17"/>
      <c r="F101" s="17"/>
      <c r="G101" s="151">
        <v>0.0776</v>
      </c>
      <c r="H101" s="151"/>
      <c r="I101" s="151"/>
      <c r="J101" s="7"/>
      <c r="K101" s="9"/>
      <c r="L101" s="110"/>
      <c r="M101" s="110"/>
    </row>
    <row r="102" spans="1:13" s="4" customFormat="1" ht="12">
      <c r="A102" s="6"/>
      <c r="B102" s="6"/>
      <c r="J102" s="7"/>
      <c r="K102" s="9"/>
      <c r="L102" s="110"/>
      <c r="M102" s="110"/>
    </row>
    <row r="103" spans="1:13" s="4" customFormat="1" ht="12">
      <c r="A103" s="50" t="s">
        <v>96</v>
      </c>
      <c r="B103" s="50"/>
      <c r="C103" s="51" t="s">
        <v>97</v>
      </c>
      <c r="D103" s="51"/>
      <c r="E103" s="51"/>
      <c r="F103" s="51"/>
      <c r="G103" s="51"/>
      <c r="H103" s="51"/>
      <c r="I103" s="51"/>
      <c r="J103" s="52" t="s">
        <v>96</v>
      </c>
      <c r="K103" s="8">
        <f>4503.61+7473.46</f>
        <v>11977.07</v>
      </c>
      <c r="L103" s="110">
        <v>26</v>
      </c>
      <c r="M103" s="39">
        <f>SUM(K103)</f>
        <v>11977.07</v>
      </c>
    </row>
    <row r="104" spans="1:13" s="4" customFormat="1" ht="8.25" customHeight="1">
      <c r="A104" s="50"/>
      <c r="B104" s="50"/>
      <c r="C104" s="51"/>
      <c r="D104" s="51"/>
      <c r="E104" s="51"/>
      <c r="F104" s="51"/>
      <c r="G104" s="51"/>
      <c r="H104" s="51"/>
      <c r="I104" s="51"/>
      <c r="J104" s="52"/>
      <c r="K104" s="9"/>
      <c r="L104" s="110"/>
      <c r="M104" s="40"/>
    </row>
    <row r="105" spans="1:13" s="4" customFormat="1" ht="12">
      <c r="A105" s="50" t="s">
        <v>98</v>
      </c>
      <c r="B105" s="50"/>
      <c r="C105" s="51"/>
      <c r="D105" s="51"/>
      <c r="E105" s="45" t="s">
        <v>140</v>
      </c>
      <c r="F105" s="51"/>
      <c r="G105" s="51"/>
      <c r="H105" s="51"/>
      <c r="I105" s="51"/>
      <c r="J105" s="52" t="s">
        <v>98</v>
      </c>
      <c r="K105" s="35">
        <f>SUM(K99-K103)</f>
        <v>1069471.9758400002</v>
      </c>
      <c r="L105" s="110">
        <v>27</v>
      </c>
      <c r="M105" s="41">
        <f>SUM(K105)</f>
        <v>1069471.9758400002</v>
      </c>
    </row>
    <row r="106" spans="1:13" ht="7.5" customHeight="1">
      <c r="A106" s="69"/>
      <c r="B106" s="69"/>
      <c r="C106" s="70"/>
      <c r="D106" s="70"/>
      <c r="E106" s="70"/>
      <c r="F106" s="70"/>
      <c r="G106" s="70"/>
      <c r="H106" s="70"/>
      <c r="I106" s="70"/>
      <c r="J106" s="71"/>
      <c r="K106" s="26"/>
      <c r="L106" s="111"/>
      <c r="M106" s="42"/>
    </row>
    <row r="107" spans="1:13" s="4" customFormat="1" ht="12">
      <c r="A107" s="50" t="s">
        <v>99</v>
      </c>
      <c r="B107" s="50"/>
      <c r="C107" s="51"/>
      <c r="D107" s="45" t="s">
        <v>141</v>
      </c>
      <c r="E107" s="45"/>
      <c r="F107" s="51"/>
      <c r="G107" s="51"/>
      <c r="H107" s="51"/>
      <c r="I107" s="51"/>
      <c r="J107" s="52" t="s">
        <v>99</v>
      </c>
      <c r="K107" s="8">
        <v>1037763.16</v>
      </c>
      <c r="L107" s="110">
        <v>19</v>
      </c>
      <c r="M107" s="39">
        <f>SUM(K107)</f>
        <v>1037763.16</v>
      </c>
    </row>
    <row r="108" spans="1:13" ht="9" customHeight="1">
      <c r="A108" s="69"/>
      <c r="B108" s="69"/>
      <c r="C108" s="70"/>
      <c r="D108" s="70"/>
      <c r="E108" s="70"/>
      <c r="F108" s="70"/>
      <c r="G108" s="70"/>
      <c r="H108" s="70"/>
      <c r="I108" s="70"/>
      <c r="J108" s="71"/>
      <c r="K108" s="26"/>
      <c r="L108" s="111"/>
      <c r="M108" s="42"/>
    </row>
    <row r="109" spans="1:13" s="4" customFormat="1" ht="12">
      <c r="A109" s="50" t="s">
        <v>101</v>
      </c>
      <c r="B109" s="50"/>
      <c r="C109" s="51"/>
      <c r="D109" s="51"/>
      <c r="E109" s="45" t="s">
        <v>100</v>
      </c>
      <c r="F109" s="51"/>
      <c r="G109" s="51"/>
      <c r="H109" s="51"/>
      <c r="I109" s="51"/>
      <c r="J109" s="52" t="s">
        <v>101</v>
      </c>
      <c r="K109" s="35">
        <f>SUM(K105-K107)</f>
        <v>31708.81584000017</v>
      </c>
      <c r="L109" s="110"/>
      <c r="M109" s="112"/>
    </row>
    <row r="110" spans="1:13" ht="8.25" customHeight="1">
      <c r="A110" s="69"/>
      <c r="B110" s="69"/>
      <c r="C110" s="70"/>
      <c r="D110" s="70"/>
      <c r="E110" s="70"/>
      <c r="F110" s="70"/>
      <c r="G110" s="70"/>
      <c r="H110" s="70"/>
      <c r="I110" s="70"/>
      <c r="J110" s="71"/>
      <c r="K110" s="43"/>
      <c r="L110" s="111"/>
      <c r="M110" s="111"/>
    </row>
    <row r="111" spans="1:13" s="4" customFormat="1" ht="12">
      <c r="A111" s="50" t="s">
        <v>103</v>
      </c>
      <c r="B111" s="50"/>
      <c r="C111" s="51"/>
      <c r="D111" s="51"/>
      <c r="E111" s="45" t="s">
        <v>102</v>
      </c>
      <c r="F111" s="51"/>
      <c r="G111" s="51"/>
      <c r="H111" s="51"/>
      <c r="I111" s="51"/>
      <c r="J111" s="52" t="s">
        <v>103</v>
      </c>
      <c r="K111" s="35">
        <f>SUM(K70)</f>
        <v>41569.17999999999</v>
      </c>
      <c r="L111" s="110"/>
      <c r="M111" s="113" t="s">
        <v>104</v>
      </c>
    </row>
    <row r="112" spans="1:13" ht="7.5" customHeight="1">
      <c r="A112" s="69"/>
      <c r="B112" s="69"/>
      <c r="C112" s="70"/>
      <c r="D112" s="70"/>
      <c r="E112" s="70"/>
      <c r="F112" s="70"/>
      <c r="G112" s="70"/>
      <c r="H112" s="70"/>
      <c r="I112" s="70"/>
      <c r="J112" s="71"/>
      <c r="K112" s="26" t="s">
        <v>129</v>
      </c>
      <c r="L112" s="111"/>
      <c r="M112" s="111"/>
    </row>
    <row r="113" spans="1:13" s="4" customFormat="1" ht="12">
      <c r="A113" s="72"/>
      <c r="B113" s="72"/>
      <c r="C113" s="73" t="s">
        <v>105</v>
      </c>
      <c r="D113" s="56"/>
      <c r="E113" s="56"/>
      <c r="F113" s="56"/>
      <c r="G113" s="56"/>
      <c r="H113" s="56"/>
      <c r="I113" s="56"/>
      <c r="J113" s="57"/>
      <c r="K113" s="13"/>
      <c r="L113" s="114"/>
      <c r="M113" s="114"/>
    </row>
    <row r="114" spans="1:10" ht="7.5" customHeight="1">
      <c r="A114" s="69"/>
      <c r="B114" s="69"/>
      <c r="C114" s="70"/>
      <c r="D114" s="70"/>
      <c r="E114" s="70"/>
      <c r="F114" s="70"/>
      <c r="G114" s="70"/>
      <c r="H114" s="70"/>
      <c r="I114" s="70"/>
      <c r="J114" s="71"/>
    </row>
    <row r="115" spans="1:13" s="4" customFormat="1" ht="12">
      <c r="A115" s="58" t="s">
        <v>137</v>
      </c>
      <c r="B115" s="50"/>
      <c r="C115" s="51"/>
      <c r="D115" s="51"/>
      <c r="E115" s="51"/>
      <c r="F115" s="51"/>
      <c r="G115" s="51"/>
      <c r="H115" s="51"/>
      <c r="I115" s="51"/>
      <c r="J115" s="52"/>
      <c r="K115" s="51"/>
      <c r="L115" s="116"/>
      <c r="M115" s="116"/>
    </row>
    <row r="116" spans="1:13" s="4" customFormat="1" ht="12">
      <c r="A116" s="132" t="s">
        <v>106</v>
      </c>
      <c r="B116" s="50"/>
      <c r="C116" s="51"/>
      <c r="D116" s="51"/>
      <c r="E116" s="51"/>
      <c r="F116" s="51"/>
      <c r="G116" s="51"/>
      <c r="H116" s="51"/>
      <c r="I116" s="51"/>
      <c r="J116" s="52"/>
      <c r="K116" s="51"/>
      <c r="L116" s="116"/>
      <c r="M116" s="116"/>
    </row>
    <row r="117" spans="1:11" ht="12">
      <c r="A117" s="132" t="s">
        <v>130</v>
      </c>
      <c r="B117" s="69"/>
      <c r="C117" s="70"/>
      <c r="D117" s="70"/>
      <c r="E117" s="70"/>
      <c r="F117" s="70"/>
      <c r="G117" s="70"/>
      <c r="H117" s="70"/>
      <c r="I117" s="70"/>
      <c r="J117" s="71"/>
      <c r="K117" s="70"/>
    </row>
    <row r="118" spans="1:11" ht="12">
      <c r="A118" s="132"/>
      <c r="B118" s="69"/>
      <c r="C118" s="70"/>
      <c r="D118" s="70"/>
      <c r="E118" s="70"/>
      <c r="F118" s="70"/>
      <c r="G118" s="70"/>
      <c r="H118" s="70"/>
      <c r="I118" s="70"/>
      <c r="J118" s="71"/>
      <c r="K118" s="70"/>
    </row>
    <row r="119" spans="1:12" ht="12">
      <c r="A119" s="58" t="s">
        <v>107</v>
      </c>
      <c r="B119" s="50"/>
      <c r="C119" s="51"/>
      <c r="D119" s="44">
        <f>(K7+K9+K11+K13+K15+K17+K20+K34+K36)/K38</f>
        <v>0.69253209514933</v>
      </c>
      <c r="E119" s="45" t="str">
        <f>IF(D119&lt;66.7%,"FAIL","PASS")</f>
        <v>PASS</v>
      </c>
      <c r="F119" s="51"/>
      <c r="G119" s="51"/>
      <c r="H119" s="51"/>
      <c r="I119" s="51"/>
      <c r="J119" s="52"/>
      <c r="K119" s="51"/>
      <c r="L119" s="116"/>
    </row>
    <row r="120" spans="1:13" ht="12.75">
      <c r="A120" s="50" t="s">
        <v>108</v>
      </c>
      <c r="B120" s="58"/>
      <c r="C120" s="59"/>
      <c r="D120" s="59"/>
      <c r="E120" s="59"/>
      <c r="F120" s="59"/>
      <c r="G120" s="59"/>
      <c r="H120" s="59"/>
      <c r="I120" s="59"/>
      <c r="J120" s="133"/>
      <c r="K120" s="57" t="s">
        <v>109</v>
      </c>
      <c r="L120" s="117"/>
      <c r="M120" s="118"/>
    </row>
    <row r="121" spans="1:12" ht="12.75">
      <c r="A121" s="134" t="s">
        <v>110</v>
      </c>
      <c r="B121" s="135"/>
      <c r="C121" s="66"/>
      <c r="D121" s="66"/>
      <c r="E121" s="66"/>
      <c r="F121" s="66"/>
      <c r="G121" s="66"/>
      <c r="H121" s="66"/>
      <c r="I121" s="51"/>
      <c r="J121" s="118"/>
      <c r="K121" s="136" t="s">
        <v>111</v>
      </c>
      <c r="L121" s="116"/>
    </row>
    <row r="122" spans="1:12" ht="12.75">
      <c r="A122" s="50" t="s">
        <v>112</v>
      </c>
      <c r="B122" s="50"/>
      <c r="C122" s="51"/>
      <c r="D122" s="51"/>
      <c r="E122" s="51"/>
      <c r="F122" s="51"/>
      <c r="G122" s="51"/>
      <c r="H122" s="51"/>
      <c r="I122" s="51"/>
      <c r="J122" s="137" t="s">
        <v>113</v>
      </c>
      <c r="K122" s="138"/>
      <c r="L122" s="116"/>
    </row>
    <row r="123" spans="1:11" ht="12.75">
      <c r="A123" s="69"/>
      <c r="B123" s="69"/>
      <c r="C123" s="70"/>
      <c r="D123" s="70"/>
      <c r="E123" s="70"/>
      <c r="F123" s="70"/>
      <c r="G123" s="70"/>
      <c r="H123" s="70"/>
      <c r="I123" s="70"/>
      <c r="J123" s="71"/>
      <c r="K123" s="118"/>
    </row>
    <row r="124" spans="1:12" ht="12">
      <c r="A124" s="58" t="s">
        <v>114</v>
      </c>
      <c r="B124" s="50"/>
      <c r="C124" s="51"/>
      <c r="D124" s="51"/>
      <c r="E124" s="44">
        <f>K22/K38</f>
        <v>0.28876264128409296</v>
      </c>
      <c r="F124" s="45" t="str">
        <f>IF(E124&gt;33.4%,"FAIL","PASS")</f>
        <v>PASS</v>
      </c>
      <c r="G124" s="51"/>
      <c r="H124" s="51"/>
      <c r="I124" s="51"/>
      <c r="J124" s="52"/>
      <c r="K124" s="51"/>
      <c r="L124" s="116"/>
    </row>
    <row r="125" spans="1:12" ht="12.75">
      <c r="A125" s="50" t="s">
        <v>115</v>
      </c>
      <c r="B125" s="58"/>
      <c r="C125" s="51"/>
      <c r="D125" s="59"/>
      <c r="E125" s="59"/>
      <c r="F125" s="59"/>
      <c r="G125" s="59"/>
      <c r="H125" s="59"/>
      <c r="I125" s="59"/>
      <c r="J125" s="139" t="s">
        <v>116</v>
      </c>
      <c r="K125" s="138"/>
      <c r="L125" s="116"/>
    </row>
    <row r="126" spans="1:12" ht="12.75">
      <c r="A126" s="134" t="s">
        <v>110</v>
      </c>
      <c r="B126" s="135"/>
      <c r="C126" s="66"/>
      <c r="D126" s="66"/>
      <c r="E126" s="66"/>
      <c r="F126" s="66"/>
      <c r="G126" s="66"/>
      <c r="H126" s="66"/>
      <c r="I126" s="51"/>
      <c r="J126" s="140" t="s">
        <v>117</v>
      </c>
      <c r="K126" s="138"/>
      <c r="L126" s="116"/>
    </row>
    <row r="127" spans="1:12" ht="12">
      <c r="A127" s="50" t="s">
        <v>112</v>
      </c>
      <c r="B127" s="50"/>
      <c r="C127" s="51"/>
      <c r="D127" s="51"/>
      <c r="E127" s="51"/>
      <c r="F127" s="51"/>
      <c r="G127" s="51"/>
      <c r="H127" s="51"/>
      <c r="I127" s="51"/>
      <c r="J127" s="52"/>
      <c r="K127" s="51"/>
      <c r="L127" s="116"/>
    </row>
    <row r="129" spans="1:13" s="4" customFormat="1" ht="12">
      <c r="A129" s="6"/>
      <c r="B129" s="6" t="s">
        <v>142</v>
      </c>
      <c r="I129" s="4" t="s">
        <v>152</v>
      </c>
      <c r="J129" s="7"/>
      <c r="K129" s="4" t="s">
        <v>151</v>
      </c>
      <c r="L129" s="116"/>
      <c r="M129" s="116"/>
    </row>
    <row r="130" ht="12">
      <c r="I130" s="4" t="s">
        <v>118</v>
      </c>
    </row>
    <row r="132" spans="1:12" ht="18" customHeight="1">
      <c r="A132" s="6"/>
      <c r="B132" s="6"/>
      <c r="C132" s="4"/>
      <c r="D132" s="23" t="s">
        <v>119</v>
      </c>
      <c r="E132" s="24" t="s">
        <v>153</v>
      </c>
      <c r="F132" s="24"/>
      <c r="G132" s="28"/>
      <c r="H132" s="24" t="s">
        <v>120</v>
      </c>
      <c r="I132" s="29"/>
      <c r="J132" s="30"/>
      <c r="K132" s="24"/>
      <c r="L132" s="119"/>
    </row>
    <row r="133" spans="1:12" ht="12">
      <c r="A133" s="6"/>
      <c r="B133" s="6"/>
      <c r="C133" s="4"/>
      <c r="D133" s="17"/>
      <c r="E133" s="15"/>
      <c r="F133" s="15"/>
      <c r="G133" s="18"/>
      <c r="H133" s="31"/>
      <c r="I133" s="31"/>
      <c r="J133" s="32"/>
      <c r="K133" s="31"/>
      <c r="L133" s="120"/>
    </row>
    <row r="134" spans="1:12" ht="12">
      <c r="A134" s="6"/>
      <c r="B134" s="6"/>
      <c r="C134" s="4"/>
      <c r="D134" s="19" t="s">
        <v>121</v>
      </c>
      <c r="E134" s="12" t="s">
        <v>154</v>
      </c>
      <c r="F134" s="12"/>
      <c r="G134" s="20"/>
      <c r="H134" s="33"/>
      <c r="I134" s="33"/>
      <c r="J134" s="34"/>
      <c r="K134" s="33"/>
      <c r="L134" s="121"/>
    </row>
    <row r="135" spans="1:12" ht="12">
      <c r="A135" s="6"/>
      <c r="B135" s="6"/>
      <c r="C135" s="4"/>
      <c r="D135" s="82"/>
      <c r="E135" s="83"/>
      <c r="F135" s="83"/>
      <c r="G135" s="84"/>
      <c r="H135" s="83"/>
      <c r="I135" s="83"/>
      <c r="J135" s="85"/>
      <c r="K135" s="83"/>
      <c r="L135" s="122"/>
    </row>
    <row r="136" spans="1:12" ht="12">
      <c r="A136" s="6"/>
      <c r="B136" s="6"/>
      <c r="C136" s="4"/>
      <c r="D136" s="86" t="s">
        <v>122</v>
      </c>
      <c r="E136" s="87"/>
      <c r="F136" s="87"/>
      <c r="G136" s="88"/>
      <c r="H136" s="87" t="s">
        <v>122</v>
      </c>
      <c r="I136" s="87"/>
      <c r="J136" s="89"/>
      <c r="K136" s="87"/>
      <c r="L136" s="123"/>
    </row>
    <row r="137" spans="1:12" ht="12">
      <c r="A137" s="6"/>
      <c r="B137" s="6"/>
      <c r="C137" s="4"/>
      <c r="D137" s="23" t="s">
        <v>123</v>
      </c>
      <c r="E137" s="155">
        <v>38385</v>
      </c>
      <c r="F137" s="24"/>
      <c r="G137" s="28"/>
      <c r="H137" s="24" t="s">
        <v>123</v>
      </c>
      <c r="I137" s="24"/>
      <c r="J137" s="30"/>
      <c r="K137" s="24"/>
      <c r="L137" s="119"/>
    </row>
    <row r="138" ht="6.75" customHeight="1"/>
    <row r="139" spans="1:12" ht="12">
      <c r="A139" s="6"/>
      <c r="B139" s="14" t="s">
        <v>143</v>
      </c>
      <c r="C139" s="4"/>
      <c r="D139" s="4"/>
      <c r="E139" s="4"/>
      <c r="F139" s="4"/>
      <c r="G139" s="4"/>
      <c r="H139" s="4"/>
      <c r="I139" s="4"/>
      <c r="J139" s="7"/>
      <c r="K139" s="4"/>
      <c r="L139" s="116"/>
    </row>
    <row r="140" spans="1:12" ht="12.75">
      <c r="A140" s="6"/>
      <c r="B140" s="4" t="s">
        <v>124</v>
      </c>
      <c r="C140" s="4"/>
      <c r="D140" s="27"/>
      <c r="E140" s="4"/>
      <c r="F140" s="4"/>
      <c r="G140" s="4"/>
      <c r="H140" s="4"/>
      <c r="I140" s="4"/>
      <c r="J140" s="7"/>
      <c r="K140" s="4"/>
      <c r="L140" s="116"/>
    </row>
    <row r="141" spans="1:12" ht="12">
      <c r="A141" s="6"/>
      <c r="B141" s="6"/>
      <c r="C141" s="4"/>
      <c r="D141" s="4"/>
      <c r="E141" s="4"/>
      <c r="F141" s="4"/>
      <c r="G141" s="4"/>
      <c r="H141" s="4"/>
      <c r="I141" s="4"/>
      <c r="J141" s="7"/>
      <c r="K141" s="4"/>
      <c r="L141" s="116"/>
    </row>
  </sheetData>
  <sheetProtection password="CCF7" sheet="1" objects="1" scenarios="1"/>
  <mergeCells count="1">
    <mergeCell ref="B74:M74"/>
  </mergeCells>
  <printOptions/>
  <pageMargins left="0.25" right="0.25" top="0.25" bottom="0.19" header="0.52" footer="0.21"/>
  <pageSetup horizontalDpi="600" verticalDpi="600" orientation="portrait" scale="75" r:id="rId1"/>
  <rowBreaks count="1" manualBreakCount="1">
    <brk id="74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view="pageBreakPreview" zoomScale="60" workbookViewId="0" topLeftCell="A1">
      <selection activeCell="J13" sqref="J13"/>
    </sheetView>
  </sheetViews>
  <sheetFormatPr defaultColWidth="9.140625" defaultRowHeight="12.75"/>
  <cols>
    <col min="7" max="7" width="10.57421875" style="0" bestFit="1" customWidth="1"/>
    <col min="8" max="8" width="11.28125" style="0" bestFit="1" customWidth="1"/>
    <col min="9" max="9" width="12.00390625" style="0" bestFit="1" customWidth="1"/>
  </cols>
  <sheetData>
    <row r="1" ht="12.75">
      <c r="A1" s="156" t="s">
        <v>155</v>
      </c>
    </row>
    <row r="2" ht="12.75">
      <c r="A2" s="156"/>
    </row>
    <row r="3" ht="12.75">
      <c r="A3" s="156" t="s">
        <v>190</v>
      </c>
    </row>
    <row r="5" ht="12.75">
      <c r="A5" t="s">
        <v>156</v>
      </c>
    </row>
    <row r="6" spans="2:11" ht="12.75">
      <c r="B6" t="s">
        <v>157</v>
      </c>
      <c r="D6" s="157"/>
      <c r="E6" s="157"/>
      <c r="F6" s="157"/>
      <c r="G6" s="157"/>
      <c r="H6" s="157"/>
      <c r="I6" s="157">
        <v>150</v>
      </c>
      <c r="J6" s="157"/>
      <c r="K6" s="157"/>
    </row>
    <row r="7" spans="4:11" ht="12.75">
      <c r="D7" s="157"/>
      <c r="E7" s="157"/>
      <c r="F7" s="157"/>
      <c r="G7" s="157"/>
      <c r="H7" s="157"/>
      <c r="I7" s="157"/>
      <c r="J7" s="157"/>
      <c r="K7" s="157"/>
    </row>
    <row r="8" spans="1:11" ht="12.75">
      <c r="A8" t="s">
        <v>158</v>
      </c>
      <c r="D8" s="157"/>
      <c r="E8" s="157"/>
      <c r="F8" s="157"/>
      <c r="G8" s="157"/>
      <c r="H8" s="157"/>
      <c r="I8" s="157"/>
      <c r="J8" s="157"/>
      <c r="K8" s="157"/>
    </row>
    <row r="9" spans="2:11" ht="12.75">
      <c r="B9" t="s">
        <v>159</v>
      </c>
      <c r="D9" s="157"/>
      <c r="E9" s="157"/>
      <c r="F9" s="157"/>
      <c r="G9" s="157"/>
      <c r="H9" s="157"/>
      <c r="I9" s="157"/>
      <c r="J9" s="157"/>
      <c r="K9" s="157"/>
    </row>
    <row r="10" spans="3:11" ht="12.75">
      <c r="C10" t="s">
        <v>160</v>
      </c>
      <c r="D10" s="157"/>
      <c r="E10" s="157"/>
      <c r="F10" s="157"/>
      <c r="G10" s="157">
        <v>335.53</v>
      </c>
      <c r="H10" s="157"/>
      <c r="I10" s="157"/>
      <c r="J10" s="157"/>
      <c r="K10" s="157"/>
    </row>
    <row r="11" spans="3:11" ht="12.75">
      <c r="C11" t="s">
        <v>186</v>
      </c>
      <c r="D11" s="157"/>
      <c r="E11" s="157"/>
      <c r="F11" s="157"/>
      <c r="G11" s="157">
        <v>105</v>
      </c>
      <c r="H11" s="157"/>
      <c r="I11" s="157"/>
      <c r="J11" s="157"/>
      <c r="K11" s="157"/>
    </row>
    <row r="12" spans="3:11" ht="12.75">
      <c r="C12" t="s">
        <v>161</v>
      </c>
      <c r="D12" s="157"/>
      <c r="E12" s="157"/>
      <c r="F12" s="157"/>
      <c r="G12" s="157">
        <v>2795.37</v>
      </c>
      <c r="H12" s="157"/>
      <c r="I12" s="157"/>
      <c r="J12" s="157"/>
      <c r="K12" s="157"/>
    </row>
    <row r="13" spans="3:11" ht="12.75">
      <c r="C13" t="s">
        <v>162</v>
      </c>
      <c r="D13" s="157"/>
      <c r="E13" s="157"/>
      <c r="F13" s="157"/>
      <c r="G13" s="157">
        <v>1077.73</v>
      </c>
      <c r="H13" s="157"/>
      <c r="I13" s="157"/>
      <c r="J13" s="157" t="s">
        <v>129</v>
      </c>
      <c r="K13" s="157"/>
    </row>
    <row r="14" spans="4:11" ht="12.75">
      <c r="D14" s="157" t="s">
        <v>163</v>
      </c>
      <c r="E14" s="157"/>
      <c r="F14" s="157"/>
      <c r="G14" s="157"/>
      <c r="H14" s="157">
        <f>SUM(G10:G13)</f>
        <v>4313.629999999999</v>
      </c>
      <c r="I14" s="157"/>
      <c r="J14" s="157"/>
      <c r="K14" s="157"/>
    </row>
    <row r="15" spans="4:11" ht="12.75">
      <c r="D15" s="157"/>
      <c r="E15" s="157"/>
      <c r="F15" s="157"/>
      <c r="G15" s="157"/>
      <c r="H15" s="157"/>
      <c r="I15" s="157"/>
      <c r="J15" s="157"/>
      <c r="K15" s="157"/>
    </row>
    <row r="16" spans="2:11" ht="12.75">
      <c r="B16" t="s">
        <v>164</v>
      </c>
      <c r="D16" s="157"/>
      <c r="E16" s="157"/>
      <c r="F16" s="157"/>
      <c r="G16" s="157"/>
      <c r="H16" s="157"/>
      <c r="I16" s="157"/>
      <c r="J16" s="157"/>
      <c r="K16" s="157"/>
    </row>
    <row r="17" spans="3:11" ht="12.75">
      <c r="C17" t="s">
        <v>181</v>
      </c>
      <c r="D17" s="157"/>
      <c r="E17" s="157"/>
      <c r="F17" s="157"/>
      <c r="G17" s="157">
        <v>80.01</v>
      </c>
      <c r="H17" s="157"/>
      <c r="I17" s="157"/>
      <c r="J17" s="157"/>
      <c r="K17" s="157"/>
    </row>
    <row r="18" spans="3:11" ht="12.75">
      <c r="C18" t="s">
        <v>170</v>
      </c>
      <c r="D18" s="157"/>
      <c r="E18" s="157"/>
      <c r="F18" s="157"/>
      <c r="G18" s="157">
        <v>752.59</v>
      </c>
      <c r="H18" s="157"/>
      <c r="I18" s="157"/>
      <c r="J18" s="157"/>
      <c r="K18" s="157"/>
    </row>
    <row r="19" spans="3:11" ht="12.75">
      <c r="C19" t="s">
        <v>171</v>
      </c>
      <c r="D19" s="157"/>
      <c r="E19" s="157"/>
      <c r="F19" s="157"/>
      <c r="G19" s="157">
        <v>932</v>
      </c>
      <c r="H19" s="157"/>
      <c r="I19" s="157"/>
      <c r="J19" s="157"/>
      <c r="K19" s="157"/>
    </row>
    <row r="20" spans="3:11" ht="12.75">
      <c r="C20" t="s">
        <v>173</v>
      </c>
      <c r="D20" s="157"/>
      <c r="E20" s="157"/>
      <c r="F20" s="157"/>
      <c r="G20" s="157">
        <v>83.98</v>
      </c>
      <c r="H20" s="157"/>
      <c r="I20" s="157"/>
      <c r="J20" s="157"/>
      <c r="K20" s="157"/>
    </row>
    <row r="21" spans="3:11" ht="12.75">
      <c r="C21" t="s">
        <v>165</v>
      </c>
      <c r="D21" s="157"/>
      <c r="E21" s="157"/>
      <c r="F21" s="157"/>
      <c r="G21" s="157">
        <f>6949.9-6321.75</f>
        <v>628.1499999999996</v>
      </c>
      <c r="H21" s="157"/>
      <c r="I21" s="157"/>
      <c r="J21" s="157"/>
      <c r="K21" s="157"/>
    </row>
    <row r="22" spans="3:11" ht="12.75">
      <c r="C22" t="s">
        <v>180</v>
      </c>
      <c r="D22" s="157"/>
      <c r="E22" s="157"/>
      <c r="F22" s="157"/>
      <c r="G22" s="157">
        <v>176.6</v>
      </c>
      <c r="H22" s="157"/>
      <c r="I22" s="157"/>
      <c r="J22" s="157"/>
      <c r="K22" s="157"/>
    </row>
    <row r="23" spans="3:11" ht="12.75">
      <c r="C23" t="s">
        <v>167</v>
      </c>
      <c r="D23" s="157"/>
      <c r="E23" s="157"/>
      <c r="F23" s="157"/>
      <c r="G23" s="157">
        <v>2217.83</v>
      </c>
      <c r="H23" s="157"/>
      <c r="I23" s="157"/>
      <c r="J23" s="157"/>
      <c r="K23" s="157"/>
    </row>
    <row r="24" spans="3:11" ht="12.75">
      <c r="C24" t="s">
        <v>168</v>
      </c>
      <c r="D24" s="157"/>
      <c r="E24" s="157"/>
      <c r="F24" s="157"/>
      <c r="G24" s="157">
        <v>395.45</v>
      </c>
      <c r="H24" s="157"/>
      <c r="I24" s="157"/>
      <c r="J24" s="157"/>
      <c r="K24" s="157"/>
    </row>
    <row r="25" spans="3:11" ht="12.75">
      <c r="C25" t="s">
        <v>166</v>
      </c>
      <c r="D25" s="157"/>
      <c r="E25" s="157"/>
      <c r="F25" s="157"/>
      <c r="G25" s="157">
        <v>1804.3</v>
      </c>
      <c r="H25" s="157"/>
      <c r="I25" s="157"/>
      <c r="J25" s="157"/>
      <c r="K25" s="157"/>
    </row>
    <row r="26" spans="3:11" ht="12.75">
      <c r="C26" t="s">
        <v>182</v>
      </c>
      <c r="D26" s="157"/>
      <c r="E26" s="157"/>
      <c r="F26" s="157"/>
      <c r="G26" s="157">
        <v>83.17</v>
      </c>
      <c r="H26" s="157"/>
      <c r="I26" s="157"/>
      <c r="J26" s="157"/>
      <c r="K26" s="157"/>
    </row>
    <row r="27" spans="3:11" ht="12.75">
      <c r="C27" t="s">
        <v>183</v>
      </c>
      <c r="D27" s="157"/>
      <c r="E27" s="157"/>
      <c r="F27" s="157"/>
      <c r="G27" s="157">
        <v>529.12</v>
      </c>
      <c r="H27" s="157"/>
      <c r="I27" s="157"/>
      <c r="J27" s="157"/>
      <c r="K27" s="157"/>
    </row>
    <row r="28" spans="3:11" ht="12.75">
      <c r="C28" t="s">
        <v>172</v>
      </c>
      <c r="D28" s="157"/>
      <c r="E28" s="157"/>
      <c r="F28" s="157"/>
      <c r="G28" s="157">
        <v>2104.44</v>
      </c>
      <c r="H28" s="157"/>
      <c r="I28" s="157"/>
      <c r="J28" s="157"/>
      <c r="K28" s="157"/>
    </row>
    <row r="29" spans="3:11" ht="12.75">
      <c r="C29" t="s">
        <v>185</v>
      </c>
      <c r="D29" s="157"/>
      <c r="E29" s="157"/>
      <c r="F29" s="157"/>
      <c r="G29" s="157">
        <v>1750</v>
      </c>
      <c r="H29" s="157"/>
      <c r="I29" s="157"/>
      <c r="J29" s="157"/>
      <c r="K29" s="157"/>
    </row>
    <row r="30" spans="3:11" ht="12.75">
      <c r="C30" t="s">
        <v>169</v>
      </c>
      <c r="D30" s="157"/>
      <c r="E30" s="157"/>
      <c r="F30" s="157"/>
      <c r="G30" s="157">
        <v>639.13</v>
      </c>
      <c r="H30" s="157"/>
      <c r="I30" s="157"/>
      <c r="J30" s="157"/>
      <c r="K30" s="157"/>
    </row>
    <row r="31" spans="3:11" ht="12.75">
      <c r="C31" t="s">
        <v>174</v>
      </c>
      <c r="D31" s="157"/>
      <c r="E31" s="157"/>
      <c r="F31" s="157"/>
      <c r="G31" s="157">
        <v>106.74</v>
      </c>
      <c r="H31" s="157"/>
      <c r="I31" s="157"/>
      <c r="J31" s="157"/>
      <c r="K31" s="157"/>
    </row>
    <row r="32" spans="4:11" ht="12.75">
      <c r="D32" s="157" t="s">
        <v>175</v>
      </c>
      <c r="E32" s="157"/>
      <c r="F32" s="157"/>
      <c r="G32" s="157"/>
      <c r="H32" s="157">
        <f>SUM(G17:G31)</f>
        <v>12283.509999999998</v>
      </c>
      <c r="I32" s="157"/>
      <c r="J32" s="157"/>
      <c r="K32" s="157"/>
    </row>
    <row r="33" spans="4:11" ht="12.75">
      <c r="D33" s="157"/>
      <c r="E33" s="157"/>
      <c r="F33" s="157"/>
      <c r="G33" s="157"/>
      <c r="H33" s="157"/>
      <c r="I33" s="157"/>
      <c r="J33" s="157"/>
      <c r="K33" s="157"/>
    </row>
    <row r="34" spans="2:11" ht="12.75">
      <c r="B34" t="s">
        <v>176</v>
      </c>
      <c r="D34" s="157"/>
      <c r="E34" s="157"/>
      <c r="F34" s="157"/>
      <c r="G34" s="157"/>
      <c r="H34" s="157"/>
      <c r="I34" s="157"/>
      <c r="J34" s="157"/>
      <c r="K34" s="157"/>
    </row>
    <row r="35" spans="3:11" ht="12.75">
      <c r="C35" t="s">
        <v>177</v>
      </c>
      <c r="D35" s="157"/>
      <c r="E35" s="157"/>
      <c r="F35" s="157"/>
      <c r="G35" s="157">
        <v>1966.76</v>
      </c>
      <c r="H35" s="157"/>
      <c r="I35" s="157"/>
      <c r="J35" s="157"/>
      <c r="K35" s="157"/>
    </row>
    <row r="36" spans="3:11" ht="12.75">
      <c r="C36" t="s">
        <v>178</v>
      </c>
      <c r="D36" s="157"/>
      <c r="E36" s="157"/>
      <c r="F36" s="157"/>
      <c r="G36" s="157">
        <v>139.48</v>
      </c>
      <c r="H36" s="157"/>
      <c r="I36" s="157"/>
      <c r="J36" s="157"/>
      <c r="K36" s="157"/>
    </row>
    <row r="37" spans="3:11" ht="12.75">
      <c r="C37" t="s">
        <v>179</v>
      </c>
      <c r="D37" s="157"/>
      <c r="E37" s="157"/>
      <c r="F37" s="157"/>
      <c r="G37" s="157">
        <v>463.98</v>
      </c>
      <c r="H37" s="157"/>
      <c r="I37" s="157"/>
      <c r="J37" s="157"/>
      <c r="K37" s="157"/>
    </row>
    <row r="38" spans="3:11" ht="12.75">
      <c r="C38" t="s">
        <v>184</v>
      </c>
      <c r="D38" s="157"/>
      <c r="E38" s="157"/>
      <c r="F38" s="157"/>
      <c r="G38" s="157">
        <v>1211.23</v>
      </c>
      <c r="H38" s="157"/>
      <c r="I38" s="157"/>
      <c r="J38" s="157"/>
      <c r="K38" s="157"/>
    </row>
    <row r="39" spans="4:11" ht="12.75">
      <c r="D39" s="157" t="s">
        <v>188</v>
      </c>
      <c r="E39" s="157"/>
      <c r="F39" s="157"/>
      <c r="G39" s="157"/>
      <c r="H39" s="157">
        <f>SUM(G35:G38)</f>
        <v>3781.45</v>
      </c>
      <c r="I39" s="157"/>
      <c r="J39" s="157"/>
      <c r="K39" s="157"/>
    </row>
    <row r="40" spans="4:11" ht="12.75">
      <c r="D40" s="157"/>
      <c r="E40" s="157"/>
      <c r="F40" s="157"/>
      <c r="G40" s="157"/>
      <c r="H40" s="157"/>
      <c r="I40" s="157"/>
      <c r="J40" s="157"/>
      <c r="K40" s="157"/>
    </row>
    <row r="41" spans="4:11" ht="12.75">
      <c r="D41" s="157" t="s">
        <v>189</v>
      </c>
      <c r="E41" s="157"/>
      <c r="F41" s="157"/>
      <c r="G41" s="157"/>
      <c r="H41" s="157"/>
      <c r="I41" s="157">
        <f>SUM(H14:H39)</f>
        <v>20378.59</v>
      </c>
      <c r="J41" s="157"/>
      <c r="K41" s="157"/>
    </row>
    <row r="42" spans="4:11" ht="12.75">
      <c r="D42" s="157"/>
      <c r="E42" s="157"/>
      <c r="F42" s="157"/>
      <c r="G42" s="157"/>
      <c r="H42" s="157"/>
      <c r="I42" s="157"/>
      <c r="J42" s="157"/>
      <c r="K42" s="157"/>
    </row>
    <row r="43" spans="4:11" ht="12.75">
      <c r="D43" s="157"/>
      <c r="E43" s="157"/>
      <c r="F43" s="157"/>
      <c r="G43" s="157"/>
      <c r="H43" s="157"/>
      <c r="I43" s="157"/>
      <c r="J43" s="157"/>
      <c r="K43" s="157"/>
    </row>
    <row r="44" spans="1:11" ht="12.75">
      <c r="A44" s="156" t="s">
        <v>191</v>
      </c>
      <c r="D44" s="157"/>
      <c r="E44" s="157"/>
      <c r="F44" s="157"/>
      <c r="G44" s="157"/>
      <c r="H44" s="157"/>
      <c r="I44" s="157"/>
      <c r="J44" s="157"/>
      <c r="K44" s="157"/>
    </row>
    <row r="45" spans="4:11" ht="12.75">
      <c r="D45" s="157"/>
      <c r="E45" s="157"/>
      <c r="F45" s="157"/>
      <c r="G45" s="157"/>
      <c r="H45" s="157"/>
      <c r="I45" s="157"/>
      <c r="J45" s="157"/>
      <c r="K45" s="157"/>
    </row>
    <row r="46" spans="1:11" ht="12.75">
      <c r="A46" t="s">
        <v>192</v>
      </c>
      <c r="D46" s="157"/>
      <c r="E46" s="157"/>
      <c r="F46" s="157"/>
      <c r="G46" s="157"/>
      <c r="H46" s="157"/>
      <c r="I46" s="157"/>
      <c r="J46" s="157"/>
      <c r="K46" s="157"/>
    </row>
    <row r="47" spans="2:11" ht="12.75">
      <c r="B47" t="s">
        <v>193</v>
      </c>
      <c r="D47" s="157"/>
      <c r="E47" s="157"/>
      <c r="F47" s="157"/>
      <c r="G47" s="157"/>
      <c r="H47" s="157"/>
      <c r="I47" s="157"/>
      <c r="J47" s="157"/>
      <c r="K47" s="157"/>
    </row>
    <row r="48" spans="2:11" ht="12.75">
      <c r="B48" t="s">
        <v>194</v>
      </c>
      <c r="D48" s="157"/>
      <c r="E48" s="157"/>
      <c r="F48" s="157"/>
      <c r="G48" s="157"/>
      <c r="H48" s="157"/>
      <c r="I48" s="157"/>
      <c r="J48" s="157"/>
      <c r="K48" s="157"/>
    </row>
    <row r="49" spans="4:11" ht="12.75">
      <c r="D49" s="157"/>
      <c r="E49" s="157"/>
      <c r="F49" s="157"/>
      <c r="G49" s="157"/>
      <c r="H49" s="157"/>
      <c r="I49" s="157"/>
      <c r="J49" s="157"/>
      <c r="K49" s="157"/>
    </row>
    <row r="50" spans="1:11" ht="12.75">
      <c r="A50" t="s">
        <v>195</v>
      </c>
      <c r="D50" s="157"/>
      <c r="E50" s="157"/>
      <c r="F50" s="157"/>
      <c r="G50" s="157"/>
      <c r="H50" s="157"/>
      <c r="I50" s="157"/>
      <c r="J50" s="157"/>
      <c r="K50" s="157"/>
    </row>
    <row r="51" spans="2:11" ht="12.75">
      <c r="B51" t="s">
        <v>196</v>
      </c>
      <c r="D51" s="157"/>
      <c r="E51" s="157"/>
      <c r="F51" s="157"/>
      <c r="G51" s="157"/>
      <c r="H51" s="157"/>
      <c r="I51" s="157"/>
      <c r="J51" s="157"/>
      <c r="K51" s="157"/>
    </row>
    <row r="52" spans="2:11" ht="12.75">
      <c r="B52" t="s">
        <v>197</v>
      </c>
      <c r="D52" s="157"/>
      <c r="E52" s="157"/>
      <c r="F52" s="157"/>
      <c r="G52" s="157"/>
      <c r="H52" s="157"/>
      <c r="I52" s="157"/>
      <c r="J52" s="157"/>
      <c r="K52" s="157"/>
    </row>
    <row r="53" spans="2:11" ht="12.75">
      <c r="B53" t="s">
        <v>198</v>
      </c>
      <c r="D53" s="157"/>
      <c r="E53" s="157"/>
      <c r="F53" s="157"/>
      <c r="G53" s="157"/>
      <c r="H53" s="157"/>
      <c r="I53" s="157"/>
      <c r="J53" s="157"/>
      <c r="K53" s="157"/>
    </row>
    <row r="54" spans="2:11" ht="12.75">
      <c r="B54" t="s">
        <v>199</v>
      </c>
      <c r="D54" s="157"/>
      <c r="E54" s="157"/>
      <c r="F54" s="157"/>
      <c r="G54" s="157"/>
      <c r="H54" s="157"/>
      <c r="I54" s="157"/>
      <c r="J54" s="157"/>
      <c r="K54" s="157"/>
    </row>
    <row r="55" spans="4:11" ht="12.75">
      <c r="D55" s="157"/>
      <c r="E55" s="157"/>
      <c r="F55" s="157"/>
      <c r="G55" s="157"/>
      <c r="H55" s="157"/>
      <c r="I55" s="157"/>
      <c r="J55" s="157"/>
      <c r="K55" s="157"/>
    </row>
    <row r="56" spans="1:11" ht="12.75">
      <c r="A56" t="s">
        <v>200</v>
      </c>
      <c r="D56" s="157"/>
      <c r="E56" s="157"/>
      <c r="F56" s="157"/>
      <c r="G56" s="157"/>
      <c r="H56" s="157"/>
      <c r="I56" s="157"/>
      <c r="J56" s="157"/>
      <c r="K56" s="157"/>
    </row>
    <row r="57" spans="2:11" ht="12.75">
      <c r="B57" t="s">
        <v>201</v>
      </c>
      <c r="D57" s="157"/>
      <c r="E57" s="157"/>
      <c r="F57" s="157"/>
      <c r="G57" s="157"/>
      <c r="H57" s="157"/>
      <c r="I57" s="157"/>
      <c r="J57" s="157"/>
      <c r="K57" s="157"/>
    </row>
    <row r="58" spans="3:11" ht="12.75">
      <c r="C58" t="s">
        <v>202</v>
      </c>
      <c r="D58" s="157"/>
      <c r="E58" s="157"/>
      <c r="F58" s="157"/>
      <c r="G58" s="157">
        <v>3614.5</v>
      </c>
      <c r="H58" s="157"/>
      <c r="I58" s="157"/>
      <c r="J58" s="157"/>
      <c r="K58" s="157"/>
    </row>
    <row r="59" spans="3:11" ht="12.75">
      <c r="C59" t="s">
        <v>203</v>
      </c>
      <c r="D59" s="157"/>
      <c r="E59" s="157"/>
      <c r="F59" s="157"/>
      <c r="G59" s="157">
        <f>8990-2455.5</f>
        <v>6534.5</v>
      </c>
      <c r="H59" s="157"/>
      <c r="I59" s="157"/>
      <c r="J59" s="157"/>
      <c r="K59" s="157"/>
    </row>
    <row r="60" spans="3:11" ht="12.75">
      <c r="C60" t="s">
        <v>204</v>
      </c>
      <c r="D60" s="157"/>
      <c r="E60" s="157"/>
      <c r="F60" s="157"/>
      <c r="G60" s="157">
        <v>400</v>
      </c>
      <c r="H60" s="157"/>
      <c r="I60" s="157"/>
      <c r="J60" s="157"/>
      <c r="K60" s="157"/>
    </row>
    <row r="61" spans="3:11" ht="12.75">
      <c r="C61" t="s">
        <v>205</v>
      </c>
      <c r="D61" s="157"/>
      <c r="E61" s="157"/>
      <c r="F61" s="157"/>
      <c r="G61" s="157">
        <v>750</v>
      </c>
      <c r="H61" s="157"/>
      <c r="I61" s="157"/>
      <c r="J61" s="157"/>
      <c r="K61" s="157"/>
    </row>
    <row r="62" spans="4:11" ht="12.75">
      <c r="D62" s="157" t="s">
        <v>206</v>
      </c>
      <c r="E62" s="157"/>
      <c r="F62" s="157"/>
      <c r="G62" s="157"/>
      <c r="H62" s="157"/>
      <c r="I62" s="157">
        <f>SUM(G58:G61)</f>
        <v>11299</v>
      </c>
      <c r="J62" s="157"/>
      <c r="K62" s="157"/>
    </row>
    <row r="63" spans="4:11" ht="12.75">
      <c r="D63" s="157"/>
      <c r="E63" s="157"/>
      <c r="F63" s="157"/>
      <c r="G63" s="157"/>
      <c r="H63" s="157"/>
      <c r="I63" s="157"/>
      <c r="J63" s="157"/>
      <c r="K63" s="157"/>
    </row>
    <row r="64" spans="1:11" ht="12.75">
      <c r="A64" t="s">
        <v>207</v>
      </c>
      <c r="D64" s="157"/>
      <c r="E64" s="157"/>
      <c r="F64" s="157"/>
      <c r="G64" s="157"/>
      <c r="H64" s="157"/>
      <c r="I64" s="157"/>
      <c r="J64" s="157"/>
      <c r="K64" s="157"/>
    </row>
    <row r="65" spans="4:11" ht="12.75">
      <c r="D65" s="157"/>
      <c r="E65" s="157"/>
      <c r="F65" s="157"/>
      <c r="G65" s="157"/>
      <c r="H65" s="157"/>
      <c r="I65" s="157"/>
      <c r="J65" s="157"/>
      <c r="K65" s="157"/>
    </row>
    <row r="66" spans="4:11" ht="12.75">
      <c r="D66" s="157"/>
      <c r="E66" s="157"/>
      <c r="F66" s="157"/>
      <c r="G66" s="157"/>
      <c r="H66" s="157"/>
      <c r="I66" s="157"/>
      <c r="J66" s="157"/>
      <c r="K66" s="157"/>
    </row>
  </sheetData>
  <printOptions/>
  <pageMargins left="0.75" right="0.75" top="1" bottom="1" header="0.5" footer="0.5"/>
  <pageSetup horizontalDpi="600" verticalDpi="600" orientation="portrait" scale="82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 Preferred Customer</dc:creator>
  <cp:keywords/>
  <dc:description/>
  <cp:lastModifiedBy>Herb Golinkin</cp:lastModifiedBy>
  <cp:lastPrinted>2005-02-03T00:48:38Z</cp:lastPrinted>
  <dcterms:created xsi:type="dcterms:W3CDTF">1998-10-21T21:22:18Z</dcterms:created>
  <dcterms:modified xsi:type="dcterms:W3CDTF">2005-02-03T00:48:50Z</dcterms:modified>
  <cp:category/>
  <cp:version/>
  <cp:contentType/>
  <cp:contentStatus/>
</cp:coreProperties>
</file>